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<sst xmlns="http://schemas.openxmlformats.org/spreadsheetml/2006/main" count="125" uniqueCount="100">
  <si>
    <t xml:space="preserve">      БУЛСТАТ</t>
  </si>
  <si>
    <t>КОД ПО ЕБК</t>
  </si>
  <si>
    <t xml:space="preserve">                       Приложение към т. 1.1</t>
  </si>
  <si>
    <t>Съставител (предприятие, поделение)</t>
  </si>
  <si>
    <t>e-mail</t>
  </si>
  <si>
    <t>телефони: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</si>
  <si>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</si>
  <si>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</si>
  <si>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</si>
  <si>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</si>
  <si>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t>Ш и ф ъ р</t>
  </si>
  <si>
    <r>
      <t xml:space="preserve"> 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</si>
  <si>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r>
      <t>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"ИЗВЪНБЮД-</t>
    </r>
  </si>
  <si>
    <t xml:space="preserve">           III. ОТЧЕТНА  ГРУПА</t>
  </si>
  <si>
    <t>IV.  В С И Ч К О</t>
  </si>
  <si>
    <t xml:space="preserve"> Раздели, групи, статии</t>
  </si>
  <si>
    <t xml:space="preserve">      И БЮДЖЕТНИ СМЕТКИ"</t>
  </si>
  <si>
    <t xml:space="preserve">  ЖЕТНИ СМЕТКИ И ФОНДОВЕ"</t>
  </si>
  <si>
    <t xml:space="preserve"> "ДРУГИ СМЕТКИ И ДЕЙНОСТИ"</t>
  </si>
  <si>
    <t>Начален баланс</t>
  </si>
  <si>
    <t>Краен баланс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</si>
  <si>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</si>
  <si>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</si>
  <si>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</si>
  <si>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</si>
  <si>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1. Сгради</t>
  </si>
  <si>
    <t xml:space="preserve"> 2. Компютри, транспортни средства, оборудване</t>
  </si>
  <si>
    <t xml:space="preserve"> 3. Стопански инвентар и други ДМА</t>
  </si>
  <si>
    <t xml:space="preserve"> 4. Д М А   в   процес на придобиване</t>
  </si>
  <si>
    <t xml:space="preserve"> Общо за група І 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</si>
  <si>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</si>
  <si>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</si>
  <si>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</si>
  <si>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</si>
  <si>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 :</t>
  </si>
  <si>
    <t xml:space="preserve"> ІV. Разходи за бъдещи периоди</t>
  </si>
  <si>
    <t xml:space="preserve"> Общо за раздел "А" 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</si>
  <si>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</si>
  <si>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</si>
  <si>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</si>
  <si>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</si>
  <si>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</si>
  <si>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</si>
  <si>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</si>
  <si>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</si>
  <si>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 :</t>
  </si>
  <si>
    <t xml:space="preserve"> III. Други вземания</t>
  </si>
  <si>
    <t xml:space="preserve"> 1. Публични държавни/общински вземания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</si>
  <si>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</si>
  <si>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</si>
  <si>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</si>
  <si>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5. Вземания по заеми между бюджетни предприятия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</si>
  <si>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</si>
  <si>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</si>
  <si>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</si>
  <si>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</si>
  <si>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 :</t>
  </si>
  <si>
    <t xml:space="preserve"> Общо за раздел "Б":</t>
  </si>
  <si>
    <t xml:space="preserve"> С у м а   н а   а к т и в а</t>
  </si>
  <si>
    <t xml:space="preserve"> В.  ЗАДБАЛАНСОВИ АКТИВИ</t>
  </si>
  <si>
    <t>Пасив</t>
  </si>
  <si>
    <t xml:space="preserve">                                 Пасив</t>
  </si>
  <si>
    <r>
      <t xml:space="preserve">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</si>
  <si>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t xml:space="preserve">        III. ОТЧЕТНА  ГРУПА</t>
  </si>
  <si>
    <t>"ДРУГИ СМЕТКИ И ДЕЙНОСТИ"</t>
  </si>
  <si>
    <t>Начален Баланс</t>
  </si>
  <si>
    <t>Краен Баланс</t>
  </si>
  <si>
    <t xml:space="preserve"> A. КАПИТАЛ В БЮДЖЕТНИТЕ ПРЕДПРИЯТИЯ</t>
  </si>
  <si>
    <t xml:space="preserve"> 1. Разполагаем капитал</t>
  </si>
  <si>
    <t xml:space="preserve"> 2. Прираст/намаление в нетните активи от минали години</t>
  </si>
  <si>
    <t xml:space="preserve"> 3. Прираст/намаление в нетните активи за периода</t>
  </si>
  <si>
    <t>Общо за раздел "А" :</t>
  </si>
  <si>
    <t xml:space="preserve"> Б. ПАСИВИ И ПРИХОДИ ЗА БЪДЕЩИ ПЕРИОДИ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</si>
  <si>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</si>
  <si>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</si>
  <si>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</si>
  <si>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3. Други дългосрочни задължения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</si>
  <si>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</si>
  <si>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</si>
  <si>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</si>
  <si>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</si>
  <si>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</si>
  <si>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</si>
  <si>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ДОО,НЗОК,ДЗПО</t>
  </si>
  <si>
    <t xml:space="preserve"> 7. Задължения към персонала</t>
  </si>
  <si>
    <t xml:space="preserve"> 8. Задължения по заеми между бюджетни предприятия</t>
  </si>
  <si>
    <t xml:space="preserve"> 9. Други краткосрочни задължения</t>
  </si>
  <si>
    <t xml:space="preserve"> IІI. Провизии и приходи за бъдещи периоди</t>
  </si>
  <si>
    <t xml:space="preserve"> 1. Провизии за задължения</t>
  </si>
  <si>
    <t xml:space="preserve"> 2. Приходи за бъдещи периоди</t>
  </si>
  <si>
    <t>Общо за раздел "Б" :</t>
  </si>
  <si>
    <t>С у м а   н а   п а с и в а</t>
  </si>
  <si>
    <r>
      <t xml:space="preserve"> </t>
    </r>
    <r>
      <rPr>
        <b/>
        <i/>
        <sz val="12"/>
        <rFont val="Times New Roman CYR"/>
        <family val="1"/>
      </rPr>
      <t>В.  ЗАДБАЛАНСОВИ ПАСИВИ</t>
    </r>
  </si>
  <si>
    <t xml:space="preserve">                                                                            Д а т а :</t>
  </si>
  <si>
    <t xml:space="preserve">                                                 Главен  счетоводител :</t>
  </si>
  <si>
    <t xml:space="preserve">                Ръководител :</t>
  </si>
  <si>
    <r>
      <t xml:space="preserve">                         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</si>
  <si>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             ЗАДБАЛАНСОВИ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</si>
  <si>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БАЛАНСОВИ</t>
    </r>
    <r>
      <rPr>
        <b/>
        <sz val="10"/>
        <rFont val="Times New Roman CYR"/>
        <family val="1"/>
      </rPr>
      <t xml:space="preserve"> АКТИВИ И ПАСИВИ - СУМА НА НЕРАВНЕНИЕ</t>
    </r>
  </si>
  <si>
    <r>
      <t xml:space="preserve">          ЗАДБАЛАНСОВИ</t>
    </r>
    <r>
      <rPr>
        <b/>
        <sz val="9"/>
        <rFont val="Times New Roman CYR"/>
        <family val="1"/>
      </rPr>
      <t xml:space="preserve"> АКТИВИ И ПАСИВИ - СУМА НА НЕРАВНЕНИЕ</t>
    </r>
  </si>
</sst>
</file>

<file path=xl/styles.xml><?xml version="1.0" encoding="utf-8"?>
<styleSheet xmlns="http://schemas.openxmlformats.org/spreadsheetml/2006/main">
  <numFmts count="1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000&quot; &quot;000&quot; &quot;000&quot;-Ю&quot;"/>
    <numFmt numFmtId="165" formatCode="0&quot; &quot;0&quot; &quot;0&quot; &quot;0"/>
    <numFmt numFmtId="166" formatCode="#,##0;[Red]\(#,##0\)"/>
    <numFmt numFmtId="167" formatCode="00##"/>
    <numFmt numFmtId="168" formatCode="#,##0.00;[Red]\(#,##0.00\)"/>
    <numFmt numFmtId="169" formatCode="####"/>
    <numFmt numFmtId="170" formatCode="00&quot;.&quot;00&quot;.&quot;0000&quot; г.&quot;"/>
  </numFmts>
  <fonts count="30">
    <font>
      <sz val="10"/>
      <name val="Arial"/>
      <family val="0"/>
    </font>
    <font>
      <b/>
      <sz val="12"/>
      <color indexed="6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4"/>
      <color indexed="62"/>
      <name val="Times New Roman Cyr"/>
      <family val="1"/>
    </font>
    <font>
      <sz val="12"/>
      <name val="Times New Roman CYR"/>
      <family val="1"/>
    </font>
    <font>
      <b/>
      <sz val="10"/>
      <color indexed="62"/>
      <name val="Times New Roman CYR"/>
      <family val="1"/>
    </font>
    <font>
      <b/>
      <sz val="14"/>
      <name val="Times New Roman Cyr"/>
      <family val="1"/>
    </font>
    <font>
      <b/>
      <sz val="12"/>
      <color indexed="62"/>
      <name val="Times New Roman Bold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4"/>
      <color indexed="6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b/>
      <sz val="10"/>
      <color indexed="17"/>
      <name val="Times New Roman CYR"/>
      <family val="1"/>
    </font>
    <font>
      <sz val="10"/>
      <color indexed="17"/>
      <name val="Times New Roman Cyr"/>
      <family val="1"/>
    </font>
    <font>
      <b/>
      <i/>
      <sz val="11"/>
      <name val="Times New Roman Cyr"/>
      <family val="1"/>
    </font>
    <font>
      <sz val="16"/>
      <name val="Times New Roman CYR"/>
      <family val="1"/>
    </font>
    <font>
      <b/>
      <i/>
      <sz val="12"/>
      <name val="Times New Roman CYR"/>
      <family val="1"/>
    </font>
    <font>
      <b/>
      <sz val="15"/>
      <name val="Times New Roman CYR"/>
      <family val="1"/>
    </font>
    <font>
      <sz val="12"/>
      <color indexed="9"/>
      <name val="Times New Roman CYR"/>
      <family val="1"/>
    </font>
    <font>
      <b/>
      <i/>
      <sz val="10"/>
      <color indexed="60"/>
      <name val="Times New Roman CYR"/>
      <family val="1"/>
    </font>
    <font>
      <b/>
      <sz val="12"/>
      <color indexed="20"/>
      <name val="Times New Roman CYR"/>
      <family val="1"/>
    </font>
    <font>
      <b/>
      <i/>
      <sz val="9"/>
      <color indexed="60"/>
      <name val="Times New Roman CYR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medium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2" borderId="1" xfId="19" applyFont="1" applyFill="1" applyBorder="1" applyAlignment="1" applyProtection="1">
      <alignment horizontal="center" wrapText="1"/>
      <protection/>
    </xf>
    <xf numFmtId="0" fontId="1" fillId="2" borderId="2" xfId="19" applyFont="1" applyFill="1" applyBorder="1" applyAlignment="1" applyProtection="1">
      <alignment horizontal="center" wrapText="1"/>
      <protection/>
    </xf>
    <xf numFmtId="0" fontId="1" fillId="2" borderId="3" xfId="19" applyFont="1" applyFill="1" applyBorder="1" applyAlignment="1" applyProtection="1">
      <alignment horizontal="center" wrapText="1"/>
      <protection/>
    </xf>
    <xf numFmtId="0" fontId="2" fillId="2" borderId="0" xfId="19" applyFont="1" applyFill="1" applyProtection="1">
      <alignment/>
      <protection/>
    </xf>
    <xf numFmtId="0" fontId="3" fillId="2" borderId="0" xfId="19" applyFont="1" applyFill="1" applyBorder="1" applyAlignment="1" applyProtection="1">
      <alignment horizontal="center"/>
      <protection/>
    </xf>
    <xf numFmtId="164" fontId="1" fillId="2" borderId="4" xfId="19" applyNumberFormat="1" applyFont="1" applyFill="1" applyBorder="1" applyAlignment="1" applyProtection="1">
      <alignment horizontal="center" vertical="center"/>
      <protection/>
    </xf>
    <xf numFmtId="164" fontId="1" fillId="2" borderId="5" xfId="19" applyNumberFormat="1" applyFont="1" applyFill="1" applyBorder="1" applyAlignment="1" applyProtection="1">
      <alignment horizontal="center" vertical="center"/>
      <protection/>
    </xf>
    <xf numFmtId="0" fontId="4" fillId="2" borderId="0" xfId="19" applyFont="1" applyFill="1" applyProtection="1">
      <alignment/>
      <protection/>
    </xf>
    <xf numFmtId="165" fontId="5" fillId="2" borderId="6" xfId="19" applyNumberFormat="1" applyFont="1" applyFill="1" applyBorder="1" applyAlignment="1" applyProtection="1">
      <alignment horizontal="center" vertical="center"/>
      <protection/>
    </xf>
    <xf numFmtId="0" fontId="3" fillId="2" borderId="0" xfId="19" applyFont="1" applyFill="1" applyProtection="1">
      <alignment/>
      <protection/>
    </xf>
    <xf numFmtId="0" fontId="3" fillId="3" borderId="0" xfId="19" applyFont="1" applyFill="1" applyProtection="1">
      <alignment/>
      <protection/>
    </xf>
    <xf numFmtId="0" fontId="6" fillId="2" borderId="7" xfId="19" applyFont="1" applyFill="1" applyBorder="1" applyAlignment="1" applyProtection="1">
      <alignment horizontal="center" vertical="top"/>
      <protection/>
    </xf>
    <xf numFmtId="0" fontId="6" fillId="2" borderId="0" xfId="19" applyFont="1" applyFill="1" applyBorder="1" applyAlignment="1" applyProtection="1">
      <alignment horizontal="center" vertical="top"/>
      <protection/>
    </xf>
    <xf numFmtId="0" fontId="6" fillId="2" borderId="8" xfId="19" applyFont="1" applyFill="1" applyBorder="1" applyAlignment="1" applyProtection="1">
      <alignment horizontal="center" vertical="top"/>
      <protection/>
    </xf>
    <xf numFmtId="0" fontId="1" fillId="2" borderId="9" xfId="19" applyFont="1" applyFill="1" applyBorder="1" applyAlignment="1" applyProtection="1">
      <alignment horizontal="center" vertical="center" wrapText="1"/>
      <protection/>
    </xf>
    <xf numFmtId="0" fontId="1" fillId="2" borderId="10" xfId="19" applyFont="1" applyFill="1" applyBorder="1" applyAlignment="1" applyProtection="1">
      <alignment horizontal="center" vertical="center" wrapText="1"/>
      <protection/>
    </xf>
    <xf numFmtId="0" fontId="1" fillId="2" borderId="11" xfId="19" applyFont="1" applyFill="1" applyBorder="1" applyAlignment="1" applyProtection="1">
      <alignment horizontal="center" vertical="center" wrapText="1"/>
      <protection/>
    </xf>
    <xf numFmtId="0" fontId="2" fillId="2" borderId="0" xfId="19" applyFont="1" applyFill="1" applyAlignment="1" applyProtection="1">
      <alignment horizontal="right"/>
      <protection/>
    </xf>
    <xf numFmtId="0" fontId="7" fillId="2" borderId="4" xfId="19" applyFont="1" applyFill="1" applyBorder="1" applyAlignment="1" applyProtection="1">
      <alignment horizontal="center" vertical="center"/>
      <protection/>
    </xf>
    <xf numFmtId="0" fontId="7" fillId="2" borderId="5" xfId="19" applyFont="1" applyFill="1" applyBorder="1" applyAlignment="1" applyProtection="1">
      <alignment horizontal="center" vertical="center"/>
      <protection/>
    </xf>
    <xf numFmtId="0" fontId="2" fillId="2" borderId="0" xfId="19" applyFont="1" applyFill="1" applyBorder="1" applyAlignment="1" applyProtection="1">
      <alignment horizontal="center"/>
      <protection/>
    </xf>
    <xf numFmtId="0" fontId="1" fillId="2" borderId="6" xfId="19" applyNumberFormat="1" applyFont="1" applyFill="1" applyBorder="1" applyAlignment="1" applyProtection="1">
      <alignment horizontal="center" vertical="center"/>
      <protection/>
    </xf>
    <xf numFmtId="166" fontId="6" fillId="2" borderId="0" xfId="21" applyNumberFormat="1" applyFont="1" applyFill="1" applyAlignment="1" applyProtection="1">
      <alignment/>
      <protection/>
    </xf>
    <xf numFmtId="38" fontId="6" fillId="2" borderId="0" xfId="21" applyNumberFormat="1" applyFont="1" applyFill="1" applyProtection="1">
      <alignment/>
      <protection/>
    </xf>
    <xf numFmtId="0" fontId="8" fillId="2" borderId="0" xfId="19" applyFont="1" applyFill="1" applyBorder="1" applyAlignment="1" applyProtection="1">
      <alignment horizontal="left"/>
      <protection/>
    </xf>
    <xf numFmtId="0" fontId="9" fillId="2" borderId="12" xfId="19" applyFont="1" applyFill="1" applyBorder="1" applyAlignment="1" applyProtection="1">
      <alignment horizontal="center"/>
      <protection/>
    </xf>
    <xf numFmtId="0" fontId="10" fillId="2" borderId="0" xfId="19" applyFont="1" applyFill="1" applyBorder="1" applyAlignment="1" applyProtection="1">
      <alignment horizontal="right"/>
      <protection/>
    </xf>
    <xf numFmtId="166" fontId="8" fillId="2" borderId="12" xfId="21" applyNumberFormat="1" applyFont="1" applyFill="1" applyBorder="1" applyAlignment="1" applyProtection="1">
      <alignment horizontal="left"/>
      <protection/>
    </xf>
    <xf numFmtId="0" fontId="11" fillId="2" borderId="12" xfId="19" applyFont="1" applyFill="1" applyBorder="1" applyAlignment="1" applyProtection="1">
      <alignment horizontal="left"/>
      <protection/>
    </xf>
    <xf numFmtId="0" fontId="5" fillId="2" borderId="12" xfId="19" applyFont="1" applyFill="1" applyBorder="1" applyAlignment="1" applyProtection="1">
      <alignment horizontal="left"/>
      <protection/>
    </xf>
    <xf numFmtId="38" fontId="12" fillId="2" borderId="0" xfId="21" applyNumberFormat="1" applyFont="1" applyFill="1" applyAlignment="1" applyProtection="1">
      <alignment horizontal="left"/>
      <protection/>
    </xf>
    <xf numFmtId="38" fontId="13" fillId="2" borderId="0" xfId="21" applyNumberFormat="1" applyFont="1" applyFill="1" applyAlignment="1" applyProtection="1">
      <alignment/>
      <protection/>
    </xf>
    <xf numFmtId="38" fontId="14" fillId="2" borderId="13" xfId="21" applyNumberFormat="1" applyFont="1" applyFill="1" applyBorder="1" applyAlignment="1" applyProtection="1">
      <alignment horizontal="center"/>
      <protection/>
    </xf>
    <xf numFmtId="38" fontId="2" fillId="2" borderId="0" xfId="21" applyNumberFormat="1" applyFont="1" applyFill="1" applyAlignment="1" applyProtection="1">
      <alignment horizontal="left"/>
      <protection/>
    </xf>
    <xf numFmtId="38" fontId="14" fillId="2" borderId="0" xfId="21" applyNumberFormat="1" applyFont="1" applyFill="1" applyAlignment="1" applyProtection="1">
      <alignment horizontal="center"/>
      <protection/>
    </xf>
    <xf numFmtId="0" fontId="3" fillId="2" borderId="13" xfId="19" applyFont="1" applyFill="1" applyBorder="1" applyProtection="1">
      <alignment/>
      <protection/>
    </xf>
    <xf numFmtId="38" fontId="8" fillId="4" borderId="14" xfId="21" applyNumberFormat="1" applyFont="1" applyFill="1" applyBorder="1" applyAlignment="1" applyProtection="1">
      <alignment horizontal="center" vertical="center"/>
      <protection/>
    </xf>
    <xf numFmtId="167" fontId="15" fillId="4" borderId="15" xfId="21" applyNumberFormat="1" applyFont="1" applyFill="1" applyBorder="1" applyAlignment="1" applyProtection="1">
      <alignment horizontal="center" vertical="center" textRotation="90" wrapText="1"/>
      <protection/>
    </xf>
    <xf numFmtId="166" fontId="6" fillId="2" borderId="0" xfId="21" applyNumberFormat="1" applyFont="1" applyFill="1" applyBorder="1" applyAlignment="1" applyProtection="1">
      <alignment/>
      <protection/>
    </xf>
    <xf numFmtId="0" fontId="15" fillId="2" borderId="14" xfId="19" applyFont="1" applyFill="1" applyBorder="1" applyAlignment="1" applyProtection="1">
      <alignment vertical="center"/>
      <protection/>
    </xf>
    <xf numFmtId="166" fontId="6" fillId="2" borderId="16" xfId="21" applyNumberFormat="1" applyFont="1" applyFill="1" applyBorder="1" applyAlignment="1" applyProtection="1">
      <alignment vertical="center"/>
      <protection/>
    </xf>
    <xf numFmtId="0" fontId="16" fillId="2" borderId="14" xfId="19" applyFont="1" applyFill="1" applyBorder="1" applyAlignment="1" applyProtection="1">
      <alignment vertical="center"/>
      <protection/>
    </xf>
    <xf numFmtId="0" fontId="3" fillId="2" borderId="16" xfId="19" applyFont="1" applyFill="1" applyBorder="1" applyProtection="1">
      <alignment/>
      <protection/>
    </xf>
    <xf numFmtId="0" fontId="2" fillId="2" borderId="14" xfId="19" applyFont="1" applyFill="1" applyBorder="1" applyAlignment="1" applyProtection="1">
      <alignment horizontal="center" vertical="center"/>
      <protection/>
    </xf>
    <xf numFmtId="0" fontId="2" fillId="2" borderId="16" xfId="19" applyFont="1" applyFill="1" applyBorder="1" applyAlignment="1" applyProtection="1">
      <alignment horizontal="center" vertical="center"/>
      <protection/>
    </xf>
    <xf numFmtId="38" fontId="8" fillId="4" borderId="17" xfId="21" applyNumberFormat="1" applyFont="1" applyFill="1" applyBorder="1" applyAlignment="1" applyProtection="1">
      <alignment horizontal="center" vertical="center"/>
      <protection/>
    </xf>
    <xf numFmtId="167" fontId="15" fillId="4" borderId="18" xfId="21" applyNumberFormat="1" applyFont="1" applyFill="1" applyBorder="1" applyAlignment="1" applyProtection="1">
      <alignment horizontal="center" vertical="center" textRotation="90" wrapText="1"/>
      <protection/>
    </xf>
    <xf numFmtId="0" fontId="18" fillId="2" borderId="19" xfId="19" applyFont="1" applyFill="1" applyBorder="1" applyAlignment="1" applyProtection="1">
      <alignment horizontal="left" vertical="center"/>
      <protection/>
    </xf>
    <xf numFmtId="166" fontId="6" fillId="2" borderId="20" xfId="21" applyNumberFormat="1" applyFont="1" applyFill="1" applyBorder="1" applyAlignment="1" applyProtection="1">
      <alignment horizontal="center" vertical="center"/>
      <protection/>
    </xf>
    <xf numFmtId="0" fontId="19" fillId="2" borderId="19" xfId="19" applyFont="1" applyFill="1" applyBorder="1" applyAlignment="1" applyProtection="1">
      <alignment horizontal="left" vertical="center"/>
      <protection/>
    </xf>
    <xf numFmtId="0" fontId="20" fillId="2" borderId="19" xfId="19" applyFont="1" applyFill="1" applyBorder="1" applyAlignment="1" applyProtection="1">
      <alignment horizontal="left" vertical="center"/>
      <protection/>
    </xf>
    <xf numFmtId="0" fontId="21" fillId="2" borderId="20" xfId="19" applyFont="1" applyFill="1" applyBorder="1" applyProtection="1">
      <alignment/>
      <protection/>
    </xf>
    <xf numFmtId="0" fontId="2" fillId="2" borderId="19" xfId="19" applyFont="1" applyFill="1" applyBorder="1" applyAlignment="1" applyProtection="1">
      <alignment horizontal="center" vertical="center"/>
      <protection/>
    </xf>
    <xf numFmtId="0" fontId="2" fillId="2" borderId="20" xfId="19" applyFont="1" applyFill="1" applyBorder="1" applyAlignment="1" applyProtection="1">
      <alignment horizontal="center" vertical="center"/>
      <protection/>
    </xf>
    <xf numFmtId="38" fontId="8" fillId="4" borderId="19" xfId="21" applyNumberFormat="1" applyFont="1" applyFill="1" applyBorder="1" applyAlignment="1" applyProtection="1">
      <alignment horizontal="center" vertical="center"/>
      <protection/>
    </xf>
    <xf numFmtId="167" fontId="15" fillId="4" borderId="21" xfId="21" applyNumberFormat="1" applyFont="1" applyFill="1" applyBorder="1" applyAlignment="1" applyProtection="1">
      <alignment horizontal="center" vertical="center" textRotation="90" wrapText="1"/>
      <protection/>
    </xf>
    <xf numFmtId="166" fontId="22" fillId="4" borderId="22" xfId="21" applyNumberFormat="1" applyFont="1" applyFill="1" applyBorder="1" applyAlignment="1" applyProtection="1">
      <alignment horizontal="center" vertical="center" wrapText="1"/>
      <protection/>
    </xf>
    <xf numFmtId="166" fontId="4" fillId="4" borderId="23" xfId="21" applyNumberFormat="1" applyFont="1" applyFill="1" applyBorder="1" applyAlignment="1" applyProtection="1">
      <alignment horizontal="center" vertical="center" wrapText="1"/>
      <protection/>
    </xf>
    <xf numFmtId="38" fontId="2" fillId="4" borderId="24" xfId="21" applyNumberFormat="1" applyFont="1" applyFill="1" applyBorder="1" applyAlignment="1" applyProtection="1">
      <alignment horizontal="center" vertical="center"/>
      <protection/>
    </xf>
    <xf numFmtId="167" fontId="2" fillId="4" borderId="21" xfId="21" applyNumberFormat="1" applyFont="1" applyFill="1" applyBorder="1" applyAlignment="1" applyProtection="1">
      <alignment horizontal="center" vertical="center"/>
      <protection/>
    </xf>
    <xf numFmtId="166" fontId="2" fillId="4" borderId="22" xfId="21" applyNumberFormat="1" applyFont="1" applyFill="1" applyBorder="1" applyAlignment="1" applyProtection="1">
      <alignment horizontal="center" vertical="center"/>
      <protection/>
    </xf>
    <xf numFmtId="166" fontId="2" fillId="4" borderId="23" xfId="21" applyNumberFormat="1" applyFont="1" applyFill="1" applyBorder="1" applyAlignment="1" applyProtection="1">
      <alignment horizontal="center" vertical="center"/>
      <protection/>
    </xf>
    <xf numFmtId="38" fontId="2" fillId="2" borderId="17" xfId="21" applyNumberFormat="1" applyFont="1" applyFill="1" applyBorder="1" applyAlignment="1" applyProtection="1">
      <alignment/>
      <protection/>
    </xf>
    <xf numFmtId="167" fontId="2" fillId="2" borderId="18" xfId="21" applyNumberFormat="1" applyFont="1" applyFill="1" applyBorder="1" applyAlignment="1" applyProtection="1">
      <alignment horizontal="center"/>
      <protection/>
    </xf>
    <xf numFmtId="166" fontId="6" fillId="2" borderId="25" xfId="21" applyNumberFormat="1" applyFont="1" applyFill="1" applyBorder="1" applyAlignment="1" applyProtection="1">
      <alignment/>
      <protection/>
    </xf>
    <xf numFmtId="166" fontId="2" fillId="2" borderId="26" xfId="21" applyNumberFormat="1" applyFont="1" applyFill="1" applyBorder="1" applyAlignment="1" applyProtection="1">
      <alignment/>
      <protection/>
    </xf>
    <xf numFmtId="38" fontId="2" fillId="0" borderId="17" xfId="21" applyNumberFormat="1" applyFont="1" applyBorder="1" applyAlignment="1" applyProtection="1">
      <alignment/>
      <protection/>
    </xf>
    <xf numFmtId="167" fontId="2" fillId="0" borderId="18" xfId="21" applyNumberFormat="1" applyFont="1" applyBorder="1" applyAlignment="1" applyProtection="1">
      <alignment horizontal="center"/>
      <protection/>
    </xf>
    <xf numFmtId="168" fontId="15" fillId="0" borderId="25" xfId="21" applyNumberFormat="1" applyFont="1" applyBorder="1" applyAlignment="1" applyProtection="1">
      <alignment horizontal="center"/>
      <protection/>
    </xf>
    <xf numFmtId="168" fontId="15" fillId="0" borderId="26" xfId="21" applyNumberFormat="1" applyFont="1" applyBorder="1" applyAlignment="1" applyProtection="1">
      <alignment horizontal="center"/>
      <protection/>
    </xf>
    <xf numFmtId="38" fontId="6" fillId="0" borderId="27" xfId="21" applyNumberFormat="1" applyFont="1" applyBorder="1" applyAlignment="1" applyProtection="1">
      <alignment/>
      <protection/>
    </xf>
    <xf numFmtId="167" fontId="6" fillId="0" borderId="28" xfId="21" applyNumberFormat="1" applyFont="1" applyBorder="1" applyAlignment="1" applyProtection="1">
      <alignment horizontal="center"/>
      <protection/>
    </xf>
    <xf numFmtId="166" fontId="6" fillId="0" borderId="29" xfId="21" applyNumberFormat="1" applyFont="1" applyBorder="1" applyAlignment="1" applyProtection="1">
      <alignment/>
      <protection/>
    </xf>
    <xf numFmtId="166" fontId="2" fillId="0" borderId="30" xfId="21" applyNumberFormat="1" applyFont="1" applyBorder="1" applyAlignment="1" applyProtection="1">
      <alignment/>
      <protection/>
    </xf>
    <xf numFmtId="38" fontId="6" fillId="0" borderId="31" xfId="21" applyNumberFormat="1" applyFont="1" applyBorder="1" applyAlignment="1" applyProtection="1">
      <alignment/>
      <protection/>
    </xf>
    <xf numFmtId="167" fontId="6" fillId="0" borderId="32" xfId="21" applyNumberFormat="1" applyFont="1" applyBorder="1" applyAlignment="1" applyProtection="1">
      <alignment horizontal="center"/>
      <protection/>
    </xf>
    <xf numFmtId="166" fontId="6" fillId="0" borderId="33" xfId="21" applyNumberFormat="1" applyFont="1" applyBorder="1" applyAlignment="1" applyProtection="1">
      <alignment/>
      <protection/>
    </xf>
    <xf numFmtId="166" fontId="2" fillId="0" borderId="34" xfId="21" applyNumberFormat="1" applyFont="1" applyBorder="1" applyAlignment="1" applyProtection="1">
      <alignment/>
      <protection/>
    </xf>
    <xf numFmtId="38" fontId="2" fillId="5" borderId="35" xfId="21" applyNumberFormat="1" applyFont="1" applyFill="1" applyBorder="1" applyAlignment="1" applyProtection="1">
      <alignment/>
      <protection/>
    </xf>
    <xf numFmtId="167" fontId="2" fillId="5" borderId="36" xfId="21" applyNumberFormat="1" applyFont="1" applyFill="1" applyBorder="1" applyAlignment="1" applyProtection="1">
      <alignment horizontal="center"/>
      <protection/>
    </xf>
    <xf numFmtId="166" fontId="6" fillId="5" borderId="37" xfId="21" applyNumberFormat="1" applyFont="1" applyFill="1" applyBorder="1" applyAlignment="1" applyProtection="1">
      <alignment/>
      <protection/>
    </xf>
    <xf numFmtId="166" fontId="2" fillId="5" borderId="38" xfId="21" applyNumberFormat="1" applyFont="1" applyFill="1" applyBorder="1" applyAlignment="1" applyProtection="1">
      <alignment/>
      <protection/>
    </xf>
    <xf numFmtId="166" fontId="6" fillId="0" borderId="25" xfId="21" applyNumberFormat="1" applyFont="1" applyBorder="1" applyAlignment="1" applyProtection="1">
      <alignment/>
      <protection/>
    </xf>
    <xf numFmtId="166" fontId="2" fillId="0" borderId="26" xfId="21" applyNumberFormat="1" applyFont="1" applyBorder="1" applyAlignment="1" applyProtection="1">
      <alignment/>
      <protection/>
    </xf>
    <xf numFmtId="38" fontId="4" fillId="5" borderId="35" xfId="21" applyNumberFormat="1" applyFont="1" applyFill="1" applyBorder="1" applyAlignment="1" applyProtection="1">
      <alignment/>
      <protection/>
    </xf>
    <xf numFmtId="38" fontId="8" fillId="4" borderId="39" xfId="21" applyNumberFormat="1" applyFont="1" applyFill="1" applyBorder="1" applyAlignment="1" applyProtection="1">
      <alignment/>
      <protection/>
    </xf>
    <xf numFmtId="167" fontId="8" fillId="3" borderId="40" xfId="21" applyNumberFormat="1" applyFont="1" applyFill="1" applyBorder="1" applyAlignment="1" applyProtection="1">
      <alignment horizontal="center"/>
      <protection/>
    </xf>
    <xf numFmtId="166" fontId="13" fillId="3" borderId="41" xfId="21" applyNumberFormat="1" applyFont="1" applyFill="1" applyBorder="1" applyAlignment="1" applyProtection="1">
      <alignment/>
      <protection/>
    </xf>
    <xf numFmtId="166" fontId="8" fillId="3" borderId="42" xfId="21" applyNumberFormat="1" applyFont="1" applyFill="1" applyBorder="1" applyAlignment="1" applyProtection="1">
      <alignment/>
      <protection/>
    </xf>
    <xf numFmtId="38" fontId="6" fillId="0" borderId="17" xfId="21" applyNumberFormat="1" applyFont="1" applyBorder="1" applyAlignment="1" applyProtection="1">
      <alignment/>
      <protection/>
    </xf>
    <xf numFmtId="167" fontId="6" fillId="0" borderId="18" xfId="21" applyNumberFormat="1" applyFont="1" applyBorder="1" applyAlignment="1" applyProtection="1">
      <alignment horizontal="center"/>
      <protection/>
    </xf>
    <xf numFmtId="166" fontId="6" fillId="0" borderId="26" xfId="21" applyNumberFormat="1" applyFont="1" applyBorder="1" applyAlignment="1" applyProtection="1">
      <alignment/>
      <protection/>
    </xf>
    <xf numFmtId="38" fontId="14" fillId="4" borderId="24" xfId="21" applyNumberFormat="1" applyFont="1" applyFill="1" applyBorder="1" applyAlignment="1" applyProtection="1">
      <alignment/>
      <protection/>
    </xf>
    <xf numFmtId="167" fontId="14" fillId="3" borderId="43" xfId="21" applyNumberFormat="1" applyFont="1" applyFill="1" applyBorder="1" applyAlignment="1" applyProtection="1">
      <alignment horizontal="center"/>
      <protection/>
    </xf>
    <xf numFmtId="166" fontId="23" fillId="3" borderId="44" xfId="21" applyNumberFormat="1" applyFont="1" applyFill="1" applyBorder="1" applyAlignment="1" applyProtection="1">
      <alignment/>
      <protection/>
    </xf>
    <xf numFmtId="166" fontId="14" fillId="3" borderId="23" xfId="21" applyNumberFormat="1" applyFont="1" applyFill="1" applyBorder="1" applyAlignment="1" applyProtection="1">
      <alignment/>
      <protection/>
    </xf>
    <xf numFmtId="38" fontId="24" fillId="0" borderId="45" xfId="21" applyNumberFormat="1" applyFont="1" applyBorder="1" applyAlignment="1" applyProtection="1">
      <alignment/>
      <protection/>
    </xf>
    <xf numFmtId="167" fontId="8" fillId="0" borderId="46" xfId="21" applyNumberFormat="1" applyFont="1" applyBorder="1" applyAlignment="1" applyProtection="1">
      <alignment horizontal="center"/>
      <protection/>
    </xf>
    <xf numFmtId="166" fontId="6" fillId="0" borderId="47" xfId="21" applyNumberFormat="1" applyFont="1" applyBorder="1" applyAlignment="1" applyProtection="1">
      <alignment/>
      <protection/>
    </xf>
    <xf numFmtId="166" fontId="2" fillId="0" borderId="48" xfId="21" applyNumberFormat="1" applyFont="1" applyBorder="1" applyAlignment="1" applyProtection="1">
      <alignment/>
      <protection/>
    </xf>
    <xf numFmtId="166" fontId="23" fillId="0" borderId="47" xfId="21" applyNumberFormat="1" applyFont="1" applyBorder="1" applyAlignment="1" applyProtection="1">
      <alignment/>
      <protection/>
    </xf>
    <xf numFmtId="166" fontId="14" fillId="0" borderId="49" xfId="21" applyNumberFormat="1" applyFont="1" applyBorder="1" applyAlignment="1" applyProtection="1">
      <alignment/>
      <protection/>
    </xf>
    <xf numFmtId="38" fontId="2" fillId="0" borderId="0" xfId="21" applyNumberFormat="1" applyFont="1" applyBorder="1" applyAlignment="1" applyProtection="1">
      <alignment/>
      <protection/>
    </xf>
    <xf numFmtId="167" fontId="8" fillId="2" borderId="0" xfId="21" applyNumberFormat="1" applyFont="1" applyFill="1" applyBorder="1" applyAlignment="1" applyProtection="1">
      <alignment horizontal="center"/>
      <protection/>
    </xf>
    <xf numFmtId="166" fontId="15" fillId="2" borderId="0" xfId="21" applyNumberFormat="1" applyFont="1" applyFill="1" applyBorder="1" applyAlignment="1" applyProtection="1">
      <alignment horizontal="center"/>
      <protection/>
    </xf>
    <xf numFmtId="0" fontId="13" fillId="2" borderId="0" xfId="19" applyFont="1" applyFill="1" applyProtection="1">
      <alignment/>
      <protection/>
    </xf>
    <xf numFmtId="38" fontId="8" fillId="6" borderId="14" xfId="21" applyNumberFormat="1" applyFont="1" applyFill="1" applyBorder="1" applyAlignment="1" applyProtection="1">
      <alignment horizontal="center" vertical="center"/>
      <protection/>
    </xf>
    <xf numFmtId="167" fontId="15" fillId="6" borderId="15" xfId="21" applyNumberFormat="1" applyFont="1" applyFill="1" applyBorder="1" applyAlignment="1" applyProtection="1">
      <alignment horizontal="center" vertical="center" textRotation="90" wrapText="1"/>
      <protection/>
    </xf>
    <xf numFmtId="38" fontId="8" fillId="6" borderId="17" xfId="21" applyNumberFormat="1" applyFont="1" applyFill="1" applyBorder="1" applyAlignment="1" applyProtection="1">
      <alignment horizontal="center" vertical="center"/>
      <protection/>
    </xf>
    <xf numFmtId="167" fontId="15" fillId="6" borderId="18" xfId="21" applyNumberFormat="1" applyFont="1" applyFill="1" applyBorder="1" applyAlignment="1" applyProtection="1">
      <alignment horizontal="center" vertical="center" textRotation="90" wrapText="1"/>
      <protection/>
    </xf>
    <xf numFmtId="38" fontId="8" fillId="6" borderId="19" xfId="21" applyNumberFormat="1" applyFont="1" applyFill="1" applyBorder="1" applyAlignment="1" applyProtection="1">
      <alignment horizontal="center" vertical="center"/>
      <protection/>
    </xf>
    <xf numFmtId="167" fontId="15" fillId="6" borderId="21" xfId="21" applyNumberFormat="1" applyFont="1" applyFill="1" applyBorder="1" applyAlignment="1" applyProtection="1">
      <alignment horizontal="center" vertical="center" textRotation="90" wrapText="1"/>
      <protection/>
    </xf>
    <xf numFmtId="166" fontId="22" fillId="6" borderId="22" xfId="21" applyNumberFormat="1" applyFont="1" applyFill="1" applyBorder="1" applyAlignment="1" applyProtection="1">
      <alignment horizontal="center" vertical="center" wrapText="1"/>
      <protection/>
    </xf>
    <xf numFmtId="166" fontId="4" fillId="6" borderId="23" xfId="21" applyNumberFormat="1" applyFont="1" applyFill="1" applyBorder="1" applyAlignment="1" applyProtection="1">
      <alignment horizontal="center" vertical="center" wrapText="1"/>
      <protection/>
    </xf>
    <xf numFmtId="166" fontId="2" fillId="6" borderId="23" xfId="21" applyNumberFormat="1" applyFont="1" applyFill="1" applyBorder="1" applyAlignment="1" applyProtection="1">
      <alignment horizontal="center" vertical="center" wrapText="1"/>
      <protection/>
    </xf>
    <xf numFmtId="166" fontId="24" fillId="6" borderId="22" xfId="21" applyNumberFormat="1" applyFont="1" applyFill="1" applyBorder="1" applyAlignment="1" applyProtection="1">
      <alignment horizontal="center" vertical="center" wrapText="1"/>
      <protection/>
    </xf>
    <xf numFmtId="38" fontId="2" fillId="6" borderId="24" xfId="21" applyNumberFormat="1" applyFont="1" applyFill="1" applyBorder="1" applyAlignment="1" applyProtection="1">
      <alignment horizontal="center" vertical="center"/>
      <protection/>
    </xf>
    <xf numFmtId="169" fontId="2" fillId="6" borderId="43" xfId="21" applyNumberFormat="1" applyFont="1" applyFill="1" applyBorder="1" applyAlignment="1" applyProtection="1">
      <alignment horizontal="center" vertical="center"/>
      <protection/>
    </xf>
    <xf numFmtId="166" fontId="2" fillId="6" borderId="22" xfId="21" applyNumberFormat="1" applyFont="1" applyFill="1" applyBorder="1" applyAlignment="1" applyProtection="1">
      <alignment horizontal="center" vertical="center"/>
      <protection/>
    </xf>
    <xf numFmtId="166" fontId="2" fillId="6" borderId="23" xfId="21" applyNumberFormat="1" applyFont="1" applyFill="1" applyBorder="1" applyAlignment="1" applyProtection="1">
      <alignment horizontal="center" vertical="center"/>
      <protection/>
    </xf>
    <xf numFmtId="38" fontId="2" fillId="0" borderId="17" xfId="21" applyNumberFormat="1" applyFont="1" applyFill="1" applyBorder="1" applyAlignment="1" applyProtection="1">
      <alignment/>
      <protection/>
    </xf>
    <xf numFmtId="167" fontId="2" fillId="0" borderId="18" xfId="21" applyNumberFormat="1" applyFont="1" applyFill="1" applyBorder="1" applyAlignment="1" applyProtection="1">
      <alignment horizontal="center" vertical="center"/>
      <protection/>
    </xf>
    <xf numFmtId="166" fontId="2" fillId="0" borderId="50" xfId="21" applyNumberFormat="1" applyFont="1" applyFill="1" applyBorder="1" applyAlignment="1" applyProtection="1">
      <alignment/>
      <protection/>
    </xf>
    <xf numFmtId="38" fontId="6" fillId="0" borderId="27" xfId="21" applyNumberFormat="1" applyFont="1" applyFill="1" applyBorder="1" applyAlignment="1" applyProtection="1">
      <alignment/>
      <protection/>
    </xf>
    <xf numFmtId="167" fontId="6" fillId="0" borderId="28" xfId="21" applyNumberFormat="1" applyFont="1" applyFill="1" applyBorder="1" applyAlignment="1" applyProtection="1">
      <alignment horizontal="center" vertical="center"/>
      <protection/>
    </xf>
    <xf numFmtId="166" fontId="6" fillId="0" borderId="29" xfId="21" applyNumberFormat="1" applyFont="1" applyFill="1" applyBorder="1" applyAlignment="1" applyProtection="1">
      <alignment/>
      <protection/>
    </xf>
    <xf numFmtId="166" fontId="2" fillId="0" borderId="51" xfId="21" applyNumberFormat="1" applyFont="1" applyFill="1" applyBorder="1" applyAlignment="1" applyProtection="1">
      <alignment/>
      <protection/>
    </xf>
    <xf numFmtId="166" fontId="2" fillId="0" borderId="51" xfId="21" applyNumberFormat="1" applyFont="1" applyBorder="1" applyAlignment="1" applyProtection="1">
      <alignment/>
      <protection/>
    </xf>
    <xf numFmtId="167" fontId="6" fillId="0" borderId="28" xfId="21" applyNumberFormat="1" applyFont="1" applyBorder="1" applyAlignment="1" applyProtection="1">
      <alignment horizontal="center" vertical="center"/>
      <protection/>
    </xf>
    <xf numFmtId="167" fontId="6" fillId="0" borderId="32" xfId="21" applyNumberFormat="1" applyFont="1" applyBorder="1" applyAlignment="1" applyProtection="1">
      <alignment horizontal="center" vertical="center"/>
      <protection/>
    </xf>
    <xf numFmtId="166" fontId="2" fillId="0" borderId="52" xfId="21" applyNumberFormat="1" applyFont="1" applyBorder="1" applyAlignment="1" applyProtection="1">
      <alignment/>
      <protection/>
    </xf>
    <xf numFmtId="38" fontId="8" fillId="6" borderId="39" xfId="21" applyNumberFormat="1" applyFont="1" applyFill="1" applyBorder="1" applyAlignment="1" applyProtection="1">
      <alignment/>
      <protection/>
    </xf>
    <xf numFmtId="167" fontId="8" fillId="6" borderId="40" xfId="21" applyNumberFormat="1" applyFont="1" applyFill="1" applyBorder="1" applyAlignment="1" applyProtection="1">
      <alignment horizontal="center" vertical="center"/>
      <protection/>
    </xf>
    <xf numFmtId="166" fontId="8" fillId="3" borderId="53" xfId="21" applyNumberFormat="1" applyFont="1" applyFill="1" applyBorder="1" applyAlignment="1" applyProtection="1">
      <alignment/>
      <protection/>
    </xf>
    <xf numFmtId="167" fontId="2" fillId="2" borderId="18" xfId="21" applyNumberFormat="1" applyFont="1" applyFill="1" applyBorder="1" applyAlignment="1" applyProtection="1">
      <alignment horizontal="center" vertical="center"/>
      <protection/>
    </xf>
    <xf numFmtId="166" fontId="2" fillId="2" borderId="50" xfId="21" applyNumberFormat="1" applyFont="1" applyFill="1" applyBorder="1" applyAlignment="1" applyProtection="1">
      <alignment/>
      <protection/>
    </xf>
    <xf numFmtId="168" fontId="15" fillId="0" borderId="50" xfId="21" applyNumberFormat="1" applyFont="1" applyBorder="1" applyAlignment="1" applyProtection="1">
      <alignment horizontal="center"/>
      <protection/>
    </xf>
    <xf numFmtId="167" fontId="2" fillId="5" borderId="36" xfId="21" applyNumberFormat="1" applyFont="1" applyFill="1" applyBorder="1" applyAlignment="1" applyProtection="1">
      <alignment horizontal="center" vertical="center"/>
      <protection/>
    </xf>
    <xf numFmtId="166" fontId="2" fillId="5" borderId="54" xfId="21" applyNumberFormat="1" applyFont="1" applyFill="1" applyBorder="1" applyAlignment="1" applyProtection="1">
      <alignment/>
      <protection/>
    </xf>
    <xf numFmtId="167" fontId="2" fillId="0" borderId="18" xfId="21" applyNumberFormat="1" applyFont="1" applyBorder="1" applyAlignment="1" applyProtection="1">
      <alignment horizontal="center" vertical="center"/>
      <protection/>
    </xf>
    <xf numFmtId="166" fontId="6" fillId="0" borderId="29" xfId="21" applyNumberFormat="1" applyFont="1" applyBorder="1" applyAlignment="1" applyProtection="1">
      <alignment horizontal="right"/>
      <protection/>
    </xf>
    <xf numFmtId="166" fontId="2" fillId="0" borderId="51" xfId="21" applyNumberFormat="1" applyFont="1" applyBorder="1" applyAlignment="1" applyProtection="1">
      <alignment horizontal="right"/>
      <protection/>
    </xf>
    <xf numFmtId="167" fontId="2" fillId="7" borderId="36" xfId="21" applyNumberFormat="1" applyFont="1" applyFill="1" applyBorder="1" applyAlignment="1" applyProtection="1">
      <alignment horizontal="center" vertical="center"/>
      <protection/>
    </xf>
    <xf numFmtId="166" fontId="6" fillId="7" borderId="37" xfId="21" applyNumberFormat="1" applyFont="1" applyFill="1" applyBorder="1" applyAlignment="1" applyProtection="1">
      <alignment/>
      <protection/>
    </xf>
    <xf numFmtId="166" fontId="2" fillId="7" borderId="54" xfId="21" applyNumberFormat="1" applyFont="1" applyFill="1" applyBorder="1" applyAlignment="1" applyProtection="1">
      <alignment/>
      <protection/>
    </xf>
    <xf numFmtId="166" fontId="2" fillId="0" borderId="50" xfId="21" applyNumberFormat="1" applyFont="1" applyBorder="1" applyAlignment="1" applyProtection="1">
      <alignment/>
      <protection/>
    </xf>
    <xf numFmtId="38" fontId="14" fillId="6" borderId="24" xfId="21" applyNumberFormat="1" applyFont="1" applyFill="1" applyBorder="1" applyAlignment="1" applyProtection="1">
      <alignment/>
      <protection/>
    </xf>
    <xf numFmtId="167" fontId="25" fillId="6" borderId="43" xfId="21" applyNumberFormat="1" applyFont="1" applyFill="1" applyBorder="1" applyAlignment="1" applyProtection="1">
      <alignment horizontal="center" vertical="center"/>
      <protection/>
    </xf>
    <xf numFmtId="166" fontId="23" fillId="3" borderId="44" xfId="21" applyNumberFormat="1" applyFont="1" applyFill="1" applyBorder="1" applyAlignment="1" applyProtection="1">
      <alignment horizontal="right"/>
      <protection/>
    </xf>
    <xf numFmtId="166" fontId="14" fillId="3" borderId="55" xfId="21" applyNumberFormat="1" applyFont="1" applyFill="1" applyBorder="1" applyAlignment="1" applyProtection="1">
      <alignment horizontal="right"/>
      <protection/>
    </xf>
    <xf numFmtId="38" fontId="2" fillId="0" borderId="45" xfId="21" applyNumberFormat="1" applyFont="1" applyBorder="1" applyAlignment="1" applyProtection="1">
      <alignment/>
      <protection/>
    </xf>
    <xf numFmtId="167" fontId="8" fillId="0" borderId="46" xfId="21" applyNumberFormat="1" applyFont="1" applyBorder="1" applyAlignment="1" applyProtection="1">
      <alignment horizontal="center" vertical="center"/>
      <protection/>
    </xf>
    <xf numFmtId="166" fontId="2" fillId="0" borderId="49" xfId="21" applyNumberFormat="1" applyFont="1" applyBorder="1" applyAlignment="1" applyProtection="1">
      <alignment/>
      <protection/>
    </xf>
    <xf numFmtId="38" fontId="2" fillId="2" borderId="0" xfId="21" applyNumberFormat="1" applyFont="1" applyFill="1" applyBorder="1" applyAlignment="1" applyProtection="1">
      <alignment/>
      <protection/>
    </xf>
    <xf numFmtId="0" fontId="8" fillId="2" borderId="0" xfId="19" applyFont="1" applyFill="1" applyProtection="1">
      <alignment/>
      <protection/>
    </xf>
    <xf numFmtId="170" fontId="5" fillId="2" borderId="12" xfId="19" applyNumberFormat="1" applyFont="1" applyFill="1" applyBorder="1" applyAlignment="1" applyProtection="1">
      <alignment horizontal="center"/>
      <protection/>
    </xf>
    <xf numFmtId="166" fontId="6" fillId="2" borderId="0" xfId="21" applyNumberFormat="1" applyFont="1" applyFill="1" applyProtection="1">
      <alignment/>
      <protection/>
    </xf>
    <xf numFmtId="169" fontId="26" fillId="2" borderId="0" xfId="21" applyNumberFormat="1" applyFont="1" applyFill="1" applyProtection="1">
      <alignment/>
      <protection/>
    </xf>
    <xf numFmtId="166" fontId="2" fillId="2" borderId="0" xfId="21" applyNumberFormat="1" applyFont="1" applyFill="1" applyProtection="1">
      <alignment/>
      <protection/>
    </xf>
    <xf numFmtId="38" fontId="2" fillId="2" borderId="0" xfId="21" applyNumberFormat="1" applyFont="1" applyFill="1" applyAlignment="1" applyProtection="1">
      <alignment horizontal="right"/>
      <protection/>
    </xf>
    <xf numFmtId="0" fontId="13" fillId="2" borderId="12" xfId="19" applyFont="1" applyFill="1" applyBorder="1" applyProtection="1">
      <alignment/>
      <protection/>
    </xf>
    <xf numFmtId="166" fontId="6" fillId="2" borderId="12" xfId="21" applyNumberFormat="1" applyFont="1" applyFill="1" applyBorder="1" applyProtection="1">
      <alignment/>
      <protection/>
    </xf>
    <xf numFmtId="0" fontId="3" fillId="2" borderId="12" xfId="19" applyFont="1" applyFill="1" applyBorder="1" applyProtection="1">
      <alignment/>
      <protection/>
    </xf>
    <xf numFmtId="166" fontId="6" fillId="2" borderId="12" xfId="21" applyNumberFormat="1" applyFont="1" applyFill="1" applyBorder="1" applyAlignment="1" applyProtection="1">
      <alignment/>
      <protection/>
    </xf>
    <xf numFmtId="0" fontId="8" fillId="2" borderId="12" xfId="19" applyFont="1" applyFill="1" applyBorder="1" applyProtection="1">
      <alignment/>
      <protection/>
    </xf>
    <xf numFmtId="166" fontId="6" fillId="3" borderId="0" xfId="21" applyNumberFormat="1" applyFont="1" applyFill="1" applyAlignment="1" applyProtection="1">
      <alignment/>
      <protection/>
    </xf>
    <xf numFmtId="0" fontId="18" fillId="4" borderId="24" xfId="20" applyFont="1" applyFill="1" applyBorder="1" applyProtection="1">
      <alignment/>
      <protection/>
    </xf>
    <xf numFmtId="0" fontId="3" fillId="4" borderId="56" xfId="20" applyFont="1" applyFill="1" applyBorder="1" applyProtection="1">
      <alignment/>
      <protection/>
    </xf>
    <xf numFmtId="4" fontId="19" fillId="8" borderId="57" xfId="0" applyNumberFormat="1" applyFont="1" applyFill="1" applyBorder="1" applyAlignment="1" applyProtection="1">
      <alignment horizontal="center"/>
      <protection/>
    </xf>
    <xf numFmtId="4" fontId="19" fillId="8" borderId="58" xfId="0" applyNumberFormat="1" applyFont="1" applyFill="1" applyBorder="1" applyAlignment="1" applyProtection="1">
      <alignment horizontal="center"/>
      <protection/>
    </xf>
    <xf numFmtId="4" fontId="19" fillId="9" borderId="57" xfId="0" applyNumberFormat="1" applyFont="1" applyFill="1" applyBorder="1" applyAlignment="1" applyProtection="1">
      <alignment horizontal="center"/>
      <protection/>
    </xf>
    <xf numFmtId="4" fontId="19" fillId="9" borderId="58" xfId="0" applyNumberFormat="1" applyFont="1" applyFill="1" applyBorder="1" applyAlignment="1" applyProtection="1">
      <alignment horizontal="center"/>
      <protection/>
    </xf>
    <xf numFmtId="166" fontId="3" fillId="3" borderId="0" xfId="21" applyNumberFormat="1" applyFont="1" applyFill="1" applyAlignment="1" applyProtection="1">
      <alignment/>
      <protection/>
    </xf>
    <xf numFmtId="4" fontId="19" fillId="10" borderId="57" xfId="0" applyNumberFormat="1" applyFont="1" applyFill="1" applyBorder="1" applyAlignment="1" applyProtection="1">
      <alignment horizontal="center"/>
      <protection/>
    </xf>
    <xf numFmtId="4" fontId="19" fillId="10" borderId="58" xfId="0" applyNumberFormat="1" applyFont="1" applyFill="1" applyBorder="1" applyAlignment="1" applyProtection="1">
      <alignment horizontal="center"/>
      <protection/>
    </xf>
    <xf numFmtId="4" fontId="15" fillId="2" borderId="44" xfId="0" applyNumberFormat="1" applyFont="1" applyFill="1" applyBorder="1" applyAlignment="1" applyProtection="1">
      <alignment horizontal="center"/>
      <protection/>
    </xf>
    <xf numFmtId="4" fontId="15" fillId="2" borderId="55" xfId="0" applyNumberFormat="1" applyFont="1" applyFill="1" applyBorder="1" applyAlignment="1" applyProtection="1">
      <alignment horizontal="center"/>
      <protection/>
    </xf>
    <xf numFmtId="0" fontId="3" fillId="3" borderId="0" xfId="20" applyFont="1" applyFill="1" applyProtection="1">
      <alignment/>
      <protection/>
    </xf>
    <xf numFmtId="0" fontId="27" fillId="4" borderId="24" xfId="20" applyFont="1" applyFill="1" applyBorder="1" applyProtection="1">
      <alignment/>
      <protection/>
    </xf>
    <xf numFmtId="3" fontId="28" fillId="8" borderId="57" xfId="0" applyNumberFormat="1" applyFont="1" applyFill="1" applyBorder="1" applyAlignment="1" applyProtection="1">
      <alignment horizontal="center"/>
      <protection/>
    </xf>
    <xf numFmtId="3" fontId="28" fillId="8" borderId="58" xfId="0" applyNumberFormat="1" applyFont="1" applyFill="1" applyBorder="1" applyAlignment="1" applyProtection="1">
      <alignment horizontal="center"/>
      <protection/>
    </xf>
    <xf numFmtId="3" fontId="6" fillId="3" borderId="0" xfId="21" applyNumberFormat="1" applyFont="1" applyFill="1" applyAlignment="1" applyProtection="1">
      <alignment/>
      <protection/>
    </xf>
    <xf numFmtId="3" fontId="28" fillId="9" borderId="57" xfId="0" applyNumberFormat="1" applyFont="1" applyFill="1" applyBorder="1" applyAlignment="1" applyProtection="1">
      <alignment horizontal="center"/>
      <protection/>
    </xf>
    <xf numFmtId="3" fontId="28" fillId="9" borderId="58" xfId="0" applyNumberFormat="1" applyFont="1" applyFill="1" applyBorder="1" applyAlignment="1" applyProtection="1">
      <alignment horizontal="center"/>
      <protection/>
    </xf>
    <xf numFmtId="3" fontId="28" fillId="10" borderId="57" xfId="0" applyNumberFormat="1" applyFont="1" applyFill="1" applyBorder="1" applyAlignment="1" applyProtection="1">
      <alignment horizontal="center"/>
      <protection/>
    </xf>
    <xf numFmtId="3" fontId="28" fillId="10" borderId="58" xfId="0" applyNumberFormat="1" applyFont="1" applyFill="1" applyBorder="1" applyAlignment="1" applyProtection="1">
      <alignment horizontal="center"/>
      <protection/>
    </xf>
    <xf numFmtId="3" fontId="2" fillId="2" borderId="44" xfId="0" applyNumberFormat="1" applyFont="1" applyFill="1" applyBorder="1" applyAlignment="1" applyProtection="1">
      <alignment horizontal="center"/>
      <protection/>
    </xf>
    <xf numFmtId="3" fontId="2" fillId="2" borderId="55" xfId="0" applyNumberFormat="1" applyFont="1" applyFill="1" applyBorder="1" applyAlignment="1" applyProtection="1">
      <alignment horizontal="center"/>
      <protection/>
    </xf>
    <xf numFmtId="0" fontId="29" fillId="4" borderId="24" xfId="20" applyFont="1" applyFill="1" applyBorder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A-2001-ZAPOVED-No-81-29012002-ANNEX" xfId="19"/>
    <cellStyle name="Normal_TRIAL-BALANCE-2001-MAKET" xfId="20"/>
    <cellStyle name="Normal_ZADACHA" xfId="21"/>
    <cellStyle name="Percent" xfId="22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ANCE-2012-6209-korigi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АЗАНИЯ"/>
      <sheetName val="TRIAL-BALANCE-2012"/>
      <sheetName val="group-65-2012"/>
      <sheetName val="Provisions-2012"/>
      <sheetName val="Retain-earnings-2011"/>
      <sheetName val="BALANCE-SHEET-2012-leva"/>
      <sheetName val="BALANCE-SHEET-2012"/>
      <sheetName val="NF-KSF-TRIAL-BALANCE-2012"/>
      <sheetName val="RA-TRIAL-BALANCE-2012"/>
    </sheetNames>
    <sheetDataSet>
      <sheetData sheetId="1">
        <row r="2">
          <cell r="E2" t="str">
            <v>Община - МОНТАНА</v>
          </cell>
        </row>
        <row r="4">
          <cell r="C4" t="str">
            <v>гр. Монтана, ул. "Извора" №1</v>
          </cell>
        </row>
        <row r="6">
          <cell r="C6">
            <v>320872</v>
          </cell>
          <cell r="G6" t="str">
            <v>fsd@montana.bg</v>
          </cell>
        </row>
        <row r="8">
          <cell r="H8" t="str">
            <v>+359 96 394 211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29.04.2013 г.</v>
          </cell>
        </row>
      </sheetData>
      <sheetData sheetId="2">
        <row r="8">
          <cell r="K8">
            <v>0</v>
          </cell>
        </row>
      </sheetData>
      <sheetData sheetId="5">
        <row r="5">
          <cell r="H5" t="str">
            <v>  към</v>
          </cell>
          <cell r="J5" t="str">
            <v>31 декември 2012 г.</v>
          </cell>
        </row>
        <row r="13">
          <cell r="D13">
            <v>31294478.57</v>
          </cell>
          <cell r="E13">
            <v>37812911.73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29386929.2</v>
          </cell>
          <cell r="E14">
            <v>38786106.8</v>
          </cell>
          <cell r="G14">
            <v>28236.8</v>
          </cell>
          <cell r="H14">
            <v>34556.8</v>
          </cell>
          <cell r="J14">
            <v>0</v>
          </cell>
          <cell r="K14">
            <v>0</v>
          </cell>
        </row>
        <row r="15">
          <cell r="D15">
            <v>284374.16</v>
          </cell>
          <cell r="E15">
            <v>258800.84</v>
          </cell>
          <cell r="G15">
            <v>0</v>
          </cell>
          <cell r="H15">
            <v>1020</v>
          </cell>
          <cell r="J15">
            <v>0</v>
          </cell>
          <cell r="K15">
            <v>0</v>
          </cell>
        </row>
        <row r="16">
          <cell r="D16">
            <v>5122761.15</v>
          </cell>
          <cell r="E16">
            <v>1448150.8</v>
          </cell>
          <cell r="G16">
            <v>0</v>
          </cell>
          <cell r="H16">
            <v>241800.98</v>
          </cell>
          <cell r="J16">
            <v>0</v>
          </cell>
          <cell r="K16">
            <v>0</v>
          </cell>
        </row>
        <row r="19">
          <cell r="D19">
            <v>179464.4</v>
          </cell>
          <cell r="E19">
            <v>190544.97</v>
          </cell>
          <cell r="G19">
            <v>16128</v>
          </cell>
          <cell r="H19">
            <v>16128</v>
          </cell>
          <cell r="J19">
            <v>0</v>
          </cell>
          <cell r="K19">
            <v>0</v>
          </cell>
        </row>
        <row r="21">
          <cell r="D21">
            <v>121743.58</v>
          </cell>
          <cell r="E21">
            <v>144349.99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D22">
            <v>0</v>
          </cell>
          <cell r="E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0">
          <cell r="D30">
            <v>2501318.57</v>
          </cell>
          <cell r="E30">
            <v>2434191.12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D31">
            <v>6000</v>
          </cell>
          <cell r="E31">
            <v>6000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5"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9">
          <cell r="D39">
            <v>0</v>
          </cell>
          <cell r="E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</row>
        <row r="40">
          <cell r="D40">
            <v>78143</v>
          </cell>
          <cell r="E40">
            <v>51099.74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D41">
            <v>159265.6</v>
          </cell>
          <cell r="E41">
            <v>104925.93</v>
          </cell>
          <cell r="G41">
            <v>17985.6</v>
          </cell>
          <cell r="H41">
            <v>467099.61</v>
          </cell>
          <cell r="J41">
            <v>0</v>
          </cell>
          <cell r="K41">
            <v>0</v>
          </cell>
        </row>
        <row r="42">
          <cell r="D42">
            <v>1330.84</v>
          </cell>
          <cell r="E42">
            <v>2013.02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</row>
        <row r="43">
          <cell r="D43">
            <v>170949.74</v>
          </cell>
          <cell r="E43">
            <v>39500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492681.98</v>
          </cell>
          <cell r="E44">
            <v>954673.52</v>
          </cell>
          <cell r="G44">
            <v>14965.01</v>
          </cell>
          <cell r="H44">
            <v>143296.19</v>
          </cell>
          <cell r="J44">
            <v>0</v>
          </cell>
          <cell r="K44">
            <v>0</v>
          </cell>
        </row>
        <row r="47">
          <cell r="D47">
            <v>32638.11</v>
          </cell>
          <cell r="E47">
            <v>41530.84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</row>
        <row r="48">
          <cell r="D48">
            <v>1050976.51</v>
          </cell>
          <cell r="E48">
            <v>999625.08</v>
          </cell>
          <cell r="G48">
            <v>127141.45</v>
          </cell>
          <cell r="H48">
            <v>31941.94</v>
          </cell>
          <cell r="J48">
            <v>385835.21</v>
          </cell>
          <cell r="K48">
            <v>1954896.5</v>
          </cell>
        </row>
        <row r="54">
          <cell r="D54">
            <v>46090881.03</v>
          </cell>
          <cell r="E54">
            <v>50749287.96</v>
          </cell>
          <cell r="G54">
            <v>24121.44</v>
          </cell>
          <cell r="H54">
            <v>695816.61</v>
          </cell>
          <cell r="J54">
            <v>0</v>
          </cell>
          <cell r="K54">
            <v>0</v>
          </cell>
          <cell r="M54">
            <v>46115002.47</v>
          </cell>
          <cell r="N54">
            <v>51445104.57</v>
          </cell>
        </row>
        <row r="62">
          <cell r="D62">
            <v>7366130.03</v>
          </cell>
          <cell r="E62">
            <v>7366130.03</v>
          </cell>
          <cell r="G62">
            <v>40619.37</v>
          </cell>
          <cell r="H62">
            <v>40619.37</v>
          </cell>
          <cell r="J62">
            <v>7407.78</v>
          </cell>
          <cell r="K62">
            <v>7407.78</v>
          </cell>
        </row>
        <row r="63">
          <cell r="D63">
            <v>43145631.06</v>
          </cell>
          <cell r="E63">
            <v>58976477.62</v>
          </cell>
          <cell r="G63">
            <v>56689.71</v>
          </cell>
          <cell r="H63">
            <v>-51719.95</v>
          </cell>
          <cell r="J63">
            <v>264.74</v>
          </cell>
          <cell r="K63">
            <v>264.74</v>
          </cell>
        </row>
        <row r="64">
          <cell r="D64">
            <v>15830846.56</v>
          </cell>
          <cell r="E64">
            <v>13237277.37</v>
          </cell>
          <cell r="G64">
            <v>-108409.66</v>
          </cell>
          <cell r="H64">
            <v>470581.76</v>
          </cell>
          <cell r="J64">
            <v>0</v>
          </cell>
          <cell r="K64">
            <v>0</v>
          </cell>
        </row>
        <row r="68">
          <cell r="D68">
            <v>0</v>
          </cell>
          <cell r="E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</row>
        <row r="69">
          <cell r="D69">
            <v>328701</v>
          </cell>
          <cell r="E69">
            <v>80653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123699.04</v>
          </cell>
          <cell r="E70">
            <v>70760.29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3">
          <cell r="D73">
            <v>500000</v>
          </cell>
          <cell r="E73">
            <v>500000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</row>
        <row r="74">
          <cell r="D74">
            <v>1937913.54</v>
          </cell>
          <cell r="E74">
            <v>1316817.01</v>
          </cell>
          <cell r="G74">
            <v>5000</v>
          </cell>
          <cell r="H74">
            <v>354742.25</v>
          </cell>
          <cell r="J74">
            <v>0</v>
          </cell>
          <cell r="K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86399.33</v>
          </cell>
          <cell r="E77">
            <v>106958.8</v>
          </cell>
          <cell r="G77">
            <v>2821.72</v>
          </cell>
          <cell r="H77">
            <v>5387.47</v>
          </cell>
          <cell r="J77">
            <v>0</v>
          </cell>
          <cell r="K77">
            <v>0</v>
          </cell>
        </row>
        <row r="78">
          <cell r="D78">
            <v>274908.62</v>
          </cell>
          <cell r="E78">
            <v>277670.47</v>
          </cell>
          <cell r="G78">
            <v>10447.12</v>
          </cell>
          <cell r="H78">
            <v>20430.96</v>
          </cell>
          <cell r="J78">
            <v>0</v>
          </cell>
          <cell r="K78">
            <v>0</v>
          </cell>
        </row>
        <row r="79">
          <cell r="D79">
            <v>443962.56</v>
          </cell>
          <cell r="E79">
            <v>332042.42</v>
          </cell>
          <cell r="G79">
            <v>0</v>
          </cell>
          <cell r="H79">
            <v>8520.12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170949.74</v>
          </cell>
          <cell r="H80">
            <v>39500</v>
          </cell>
          <cell r="J80">
            <v>0</v>
          </cell>
          <cell r="K80">
            <v>0</v>
          </cell>
        </row>
        <row r="81">
          <cell r="D81">
            <v>460536.02</v>
          </cell>
          <cell r="E81">
            <v>671251.03</v>
          </cell>
          <cell r="G81">
            <v>26338.86</v>
          </cell>
          <cell r="H81">
            <v>42396.31</v>
          </cell>
          <cell r="J81">
            <v>378162.69</v>
          </cell>
          <cell r="K81">
            <v>1947223.98</v>
          </cell>
        </row>
        <row r="84">
          <cell r="D84">
            <v>384327.65</v>
          </cell>
          <cell r="E84">
            <v>338386.34</v>
          </cell>
          <cell r="G84">
            <v>0</v>
          </cell>
          <cell r="H84">
            <v>5385.23</v>
          </cell>
          <cell r="J84">
            <v>0</v>
          </cell>
          <cell r="K84">
            <v>0</v>
          </cell>
        </row>
        <row r="85">
          <cell r="D85">
            <v>0</v>
          </cell>
          <cell r="E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91">
          <cell r="D91">
            <v>7930927.96</v>
          </cell>
          <cell r="E91">
            <v>3405729.76</v>
          </cell>
          <cell r="G91">
            <v>233139.2</v>
          </cell>
          <cell r="H91">
            <v>1590241.38</v>
          </cell>
          <cell r="J91">
            <v>0</v>
          </cell>
          <cell r="K91">
            <v>0</v>
          </cell>
          <cell r="M91">
            <v>8164067.16</v>
          </cell>
          <cell r="N91">
            <v>4995971.14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0.28125" style="11" customWidth="1"/>
    <col min="2" max="2" width="7.28125" style="11" customWidth="1"/>
    <col min="3" max="3" width="0.9921875" style="11" customWidth="1"/>
    <col min="4" max="4" width="14.421875" style="11" customWidth="1"/>
    <col min="5" max="5" width="14.8515625" style="11" customWidth="1"/>
    <col min="6" max="6" width="0.9921875" style="11" customWidth="1"/>
    <col min="7" max="8" width="15.421875" style="11" customWidth="1"/>
    <col min="9" max="9" width="0.9921875" style="11" customWidth="1"/>
    <col min="10" max="10" width="15.28125" style="11" customWidth="1"/>
    <col min="11" max="11" width="15.140625" style="11" customWidth="1"/>
    <col min="12" max="12" width="0.9921875" style="11" customWidth="1"/>
    <col min="13" max="14" width="15.7109375" style="11" customWidth="1"/>
    <col min="15" max="16384" width="9.140625" style="11" customWidth="1"/>
  </cols>
  <sheetData>
    <row r="1" spans="1:14" ht="16.5" customHeight="1" thickBot="1">
      <c r="A1" s="1" t="str">
        <f>+'[1]TRIAL-BALANCE-2012'!E2</f>
        <v>Община - МОНТАНА</v>
      </c>
      <c r="B1" s="2"/>
      <c r="C1" s="2"/>
      <c r="D1" s="3"/>
      <c r="E1" s="4" t="s">
        <v>0</v>
      </c>
      <c r="F1" s="5"/>
      <c r="G1" s="6">
        <f>+'[1]TRIAL-BALANCE-2012'!C6</f>
        <v>320872</v>
      </c>
      <c r="H1" s="7"/>
      <c r="I1" s="5"/>
      <c r="J1" s="8" t="s">
        <v>1</v>
      </c>
      <c r="K1" s="9">
        <f>+'[1]TRIAL-BALANCE-2012'!C8</f>
        <v>0</v>
      </c>
      <c r="L1" s="5"/>
      <c r="M1" s="10" t="s">
        <v>2</v>
      </c>
      <c r="N1" s="10"/>
    </row>
    <row r="2" spans="1:14" ht="14.25" customHeight="1" thickBot="1">
      <c r="A2" s="12" t="s">
        <v>3</v>
      </c>
      <c r="B2" s="13"/>
      <c r="C2" s="13"/>
      <c r="D2" s="14"/>
      <c r="E2" s="10"/>
      <c r="F2" s="5"/>
      <c r="G2" s="10"/>
      <c r="H2" s="10"/>
      <c r="I2" s="5"/>
      <c r="J2" s="10"/>
      <c r="K2" s="10"/>
      <c r="L2" s="5"/>
      <c r="M2" s="10"/>
      <c r="N2" s="10"/>
    </row>
    <row r="3" spans="1:14" ht="19.5" customHeight="1" thickBot="1">
      <c r="A3" s="15" t="str">
        <f>+'[1]TRIAL-BALANCE-2012'!C4</f>
        <v>гр. Монтана, ул. "Извора" №1</v>
      </c>
      <c r="B3" s="16"/>
      <c r="C3" s="16"/>
      <c r="D3" s="17"/>
      <c r="E3" s="18" t="s">
        <v>4</v>
      </c>
      <c r="F3" s="10"/>
      <c r="G3" s="19" t="str">
        <f>+'[1]TRIAL-BALANCE-2012'!G6</f>
        <v>fsd@montana.bg</v>
      </c>
      <c r="H3" s="20"/>
      <c r="I3" s="5"/>
      <c r="J3" s="21" t="s">
        <v>5</v>
      </c>
      <c r="K3" s="22" t="str">
        <f>+'[1]TRIAL-BALANCE-2012'!H8</f>
        <v>+359 96 394 211</v>
      </c>
      <c r="L3" s="5"/>
      <c r="M3" s="22">
        <f>+'[1]group-65-2012'!K8</f>
        <v>0</v>
      </c>
      <c r="N3" s="10"/>
    </row>
    <row r="4" spans="1:14" ht="6" customHeight="1">
      <c r="A4" s="5"/>
      <c r="B4" s="5"/>
      <c r="C4" s="5"/>
      <c r="D4" s="5"/>
      <c r="E4" s="23"/>
      <c r="F4" s="5"/>
      <c r="G4" s="23"/>
      <c r="H4" s="24"/>
      <c r="I4" s="5"/>
      <c r="J4" s="10"/>
      <c r="K4" s="10"/>
      <c r="L4" s="5"/>
      <c r="M4" s="10"/>
      <c r="N4" s="10"/>
    </row>
    <row r="5" spans="1:14" ht="19.5">
      <c r="A5" s="25" t="s">
        <v>6</v>
      </c>
      <c r="B5" s="26" t="str">
        <f>+A1</f>
        <v>Община - МОНТАНА</v>
      </c>
      <c r="C5" s="26"/>
      <c r="D5" s="26"/>
      <c r="E5" s="26"/>
      <c r="F5" s="26"/>
      <c r="G5" s="26"/>
      <c r="H5" s="27" t="str">
        <f>+'[1]BALANCE-SHEET-2012-leva'!H5</f>
        <v>  към</v>
      </c>
      <c r="I5" s="28"/>
      <c r="J5" s="29" t="str">
        <f>+'[1]BALANCE-SHEET-2012-leva'!J5</f>
        <v>31 декември 2012 г.</v>
      </c>
      <c r="K5" s="30"/>
      <c r="L5" s="30" t="str">
        <f>+'[1]TRIAL-BALANCE-2012'!D10</f>
        <v> Обор. ведомост</v>
      </c>
      <c r="M5" s="30" t="str">
        <f>+'[1]TRIAL-BALANCE-2012'!C10</f>
        <v>/с б о р е н/</v>
      </c>
      <c r="N5" s="31" t="s">
        <v>7</v>
      </c>
    </row>
    <row r="6" spans="1:14" ht="14.25" customHeight="1" thickBot="1">
      <c r="A6" s="32" t="s">
        <v>8</v>
      </c>
      <c r="B6" s="33"/>
      <c r="C6" s="23"/>
      <c r="D6" s="34"/>
      <c r="E6" s="35"/>
      <c r="F6" s="23"/>
      <c r="G6" s="35"/>
      <c r="H6" s="36"/>
      <c r="I6" s="23"/>
      <c r="J6" s="10"/>
      <c r="K6" s="10"/>
      <c r="L6" s="23"/>
      <c r="M6" s="32" t="s">
        <v>9</v>
      </c>
      <c r="N6" s="10"/>
    </row>
    <row r="7" spans="1:14" ht="12.75" customHeight="1" thickTop="1">
      <c r="A7" s="37"/>
      <c r="B7" s="38" t="s">
        <v>10</v>
      </c>
      <c r="C7" s="39"/>
      <c r="D7" s="40" t="s">
        <v>11</v>
      </c>
      <c r="E7" s="41"/>
      <c r="F7" s="39"/>
      <c r="G7" s="42" t="s">
        <v>12</v>
      </c>
      <c r="H7" s="41"/>
      <c r="I7" s="39"/>
      <c r="J7" s="40" t="s">
        <v>13</v>
      </c>
      <c r="K7" s="43"/>
      <c r="L7" s="39"/>
      <c r="M7" s="44" t="s">
        <v>14</v>
      </c>
      <c r="N7" s="45"/>
    </row>
    <row r="8" spans="1:14" ht="14.25" customHeight="1" thickBot="1">
      <c r="A8" s="46" t="s">
        <v>15</v>
      </c>
      <c r="B8" s="47"/>
      <c r="C8" s="39"/>
      <c r="D8" s="48" t="s">
        <v>16</v>
      </c>
      <c r="E8" s="49"/>
      <c r="F8" s="39"/>
      <c r="G8" s="50" t="s">
        <v>17</v>
      </c>
      <c r="H8" s="49"/>
      <c r="I8" s="39"/>
      <c r="J8" s="51" t="s">
        <v>18</v>
      </c>
      <c r="K8" s="52"/>
      <c r="L8" s="39"/>
      <c r="M8" s="53"/>
      <c r="N8" s="54"/>
    </row>
    <row r="9" spans="1:14" ht="30.75" customHeight="1" thickBot="1">
      <c r="A9" s="55"/>
      <c r="B9" s="56"/>
      <c r="C9" s="23"/>
      <c r="D9" s="57" t="s">
        <v>19</v>
      </c>
      <c r="E9" s="58" t="s">
        <v>20</v>
      </c>
      <c r="F9" s="23"/>
      <c r="G9" s="57" t="s">
        <v>19</v>
      </c>
      <c r="H9" s="58" t="s">
        <v>20</v>
      </c>
      <c r="I9" s="23"/>
      <c r="J9" s="57" t="s">
        <v>19</v>
      </c>
      <c r="K9" s="58" t="s">
        <v>20</v>
      </c>
      <c r="L9" s="23"/>
      <c r="M9" s="57" t="s">
        <v>19</v>
      </c>
      <c r="N9" s="58" t="s">
        <v>20</v>
      </c>
    </row>
    <row r="10" spans="1:14" ht="16.5" thickBot="1">
      <c r="A10" s="59" t="s">
        <v>21</v>
      </c>
      <c r="B10" s="60" t="s">
        <v>22</v>
      </c>
      <c r="C10" s="23"/>
      <c r="D10" s="61">
        <v>1</v>
      </c>
      <c r="E10" s="62">
        <v>2</v>
      </c>
      <c r="F10" s="23"/>
      <c r="G10" s="61">
        <v>3</v>
      </c>
      <c r="H10" s="62">
        <v>4</v>
      </c>
      <c r="I10" s="23"/>
      <c r="J10" s="61">
        <v>5</v>
      </c>
      <c r="K10" s="62">
        <v>6</v>
      </c>
      <c r="L10" s="23"/>
      <c r="M10" s="61">
        <v>7</v>
      </c>
      <c r="N10" s="62">
        <v>8</v>
      </c>
    </row>
    <row r="11" spans="1:14" ht="15.75">
      <c r="A11" s="63" t="s">
        <v>23</v>
      </c>
      <c r="B11" s="64"/>
      <c r="C11" s="39"/>
      <c r="D11" s="65"/>
      <c r="E11" s="66"/>
      <c r="F11" s="39"/>
      <c r="G11" s="65"/>
      <c r="H11" s="66"/>
      <c r="I11" s="39"/>
      <c r="J11" s="65"/>
      <c r="K11" s="66"/>
      <c r="L11" s="39"/>
      <c r="M11" s="65"/>
      <c r="N11" s="66"/>
    </row>
    <row r="12" spans="1:14" ht="15.75">
      <c r="A12" s="67" t="s">
        <v>24</v>
      </c>
      <c r="B12" s="68"/>
      <c r="C12" s="23"/>
      <c r="D12" s="69" t="str">
        <f>+IF(+OR(D13&lt;0,D14&lt;0,D15&lt;0,D16&lt;0,D19&lt;0),"НЕРАВНЕНИЕ !"," ")</f>
        <v> </v>
      </c>
      <c r="E12" s="70" t="str">
        <f>+IF(+OR(E13&lt;0,E14&lt;0,E15&lt;0,E16&lt;0,E19&lt;0),"НЕРАВНЕНИЕ !"," ")</f>
        <v> </v>
      </c>
      <c r="F12" s="23"/>
      <c r="G12" s="69" t="str">
        <f>+IF(+OR(G13&lt;0,G14&lt;0,G15&lt;0,G16&lt;0,G19&lt;0),"НЕРАВНЕНИЕ !"," ")</f>
        <v> </v>
      </c>
      <c r="H12" s="70" t="str">
        <f>+IF(+OR(H13&lt;0,H14&lt;0,H15&lt;0,H16&lt;0,H19&lt;0),"НЕРАВНЕНИЕ !"," ")</f>
        <v> </v>
      </c>
      <c r="I12" s="23"/>
      <c r="J12" s="69" t="str">
        <f>+IF(+OR(J13&lt;0,J14&lt;0,J15&lt;0,J16&lt;0,J19&lt;0),"НЕРАВНЕНИЕ !"," ")</f>
        <v> </v>
      </c>
      <c r="K12" s="70" t="str">
        <f>+IF(+OR(K13&lt;0,K14&lt;0,K15&lt;0,K16&lt;0,K19&lt;0),"НЕРАВНЕНИЕ !"," ")</f>
        <v> </v>
      </c>
      <c r="L12" s="23"/>
      <c r="M12" s="69" t="str">
        <f>+IF(+OR(M13&lt;0,M14&lt;0,M15&lt;0,M16&lt;0,M19&lt;0),"НЕРАВНЕНИЕ !"," ")</f>
        <v> </v>
      </c>
      <c r="N12" s="70" t="str">
        <f>+IF(+OR(N13&lt;0,N14&lt;0,N15&lt;0,N16&lt;0,N19&lt;0),"НЕРАВНЕНИЕ !"," ")</f>
        <v> </v>
      </c>
    </row>
    <row r="13" spans="1:14" ht="15.75">
      <c r="A13" s="71" t="s">
        <v>25</v>
      </c>
      <c r="B13" s="72">
        <v>11</v>
      </c>
      <c r="C13" s="23"/>
      <c r="D13" s="73">
        <f>+ROUND('[1]BALANCE-SHEET-2012-leva'!D13/1000,0)</f>
        <v>31294</v>
      </c>
      <c r="E13" s="74">
        <f>+ROUND('[1]BALANCE-SHEET-2012-leva'!E13/1000,0)</f>
        <v>37813</v>
      </c>
      <c r="F13" s="23"/>
      <c r="G13" s="73">
        <f>+ROUND('[1]BALANCE-SHEET-2012-leva'!G13/1000,0)</f>
        <v>0</v>
      </c>
      <c r="H13" s="74">
        <f>+ROUND('[1]BALANCE-SHEET-2012-leva'!H13/1000,0)</f>
        <v>0</v>
      </c>
      <c r="I13" s="23"/>
      <c r="J13" s="73">
        <f>+ROUND('[1]BALANCE-SHEET-2012-leva'!J13/1000,0)</f>
        <v>0</v>
      </c>
      <c r="K13" s="74">
        <f>+ROUND('[1]BALANCE-SHEET-2012-leva'!K13/1000,0)</f>
        <v>0</v>
      </c>
      <c r="L13" s="23"/>
      <c r="M13" s="73">
        <f aca="true" t="shared" si="0" ref="M13:N17">+ROUND((D13+G13+J13),0)</f>
        <v>31294</v>
      </c>
      <c r="N13" s="74">
        <f t="shared" si="0"/>
        <v>37813</v>
      </c>
    </row>
    <row r="14" spans="1:14" ht="15.75">
      <c r="A14" s="71" t="s">
        <v>26</v>
      </c>
      <c r="B14" s="72">
        <v>12</v>
      </c>
      <c r="C14" s="23"/>
      <c r="D14" s="73">
        <f>+ROUND('[1]BALANCE-SHEET-2012-leva'!D14/1000,0)</f>
        <v>29387</v>
      </c>
      <c r="E14" s="74">
        <f>+ROUND('[1]BALANCE-SHEET-2012-leva'!E14/1000,0)</f>
        <v>38786</v>
      </c>
      <c r="F14" s="23"/>
      <c r="G14" s="73">
        <f>+ROUND('[1]BALANCE-SHEET-2012-leva'!G14/1000,0)</f>
        <v>28</v>
      </c>
      <c r="H14" s="74">
        <f>+ROUND('[1]BALANCE-SHEET-2012-leva'!H14/1000,0)</f>
        <v>35</v>
      </c>
      <c r="I14" s="23"/>
      <c r="J14" s="73">
        <f>+ROUND('[1]BALANCE-SHEET-2012-leva'!J14/1000,0)</f>
        <v>0</v>
      </c>
      <c r="K14" s="74">
        <f>+ROUND('[1]BALANCE-SHEET-2012-leva'!K14/1000,0)</f>
        <v>0</v>
      </c>
      <c r="L14" s="23"/>
      <c r="M14" s="73">
        <f t="shared" si="0"/>
        <v>29415</v>
      </c>
      <c r="N14" s="74">
        <f t="shared" si="0"/>
        <v>38821</v>
      </c>
    </row>
    <row r="15" spans="1:14" ht="15.75">
      <c r="A15" s="71" t="s">
        <v>27</v>
      </c>
      <c r="B15" s="72">
        <v>13</v>
      </c>
      <c r="C15" s="23"/>
      <c r="D15" s="73">
        <f>+ROUND('[1]BALANCE-SHEET-2012-leva'!D15/1000,0)</f>
        <v>284</v>
      </c>
      <c r="E15" s="74">
        <f>+ROUND('[1]BALANCE-SHEET-2012-leva'!E15/1000,0)</f>
        <v>259</v>
      </c>
      <c r="F15" s="23"/>
      <c r="G15" s="73">
        <f>+ROUND('[1]BALANCE-SHEET-2012-leva'!G15/1000,0)</f>
        <v>0</v>
      </c>
      <c r="H15" s="74">
        <f>+ROUND('[1]BALANCE-SHEET-2012-leva'!H15/1000,0)</f>
        <v>1</v>
      </c>
      <c r="I15" s="23"/>
      <c r="J15" s="73">
        <f>+ROUND('[1]BALANCE-SHEET-2012-leva'!J15/1000,0)</f>
        <v>0</v>
      </c>
      <c r="K15" s="74">
        <f>+ROUND('[1]BALANCE-SHEET-2012-leva'!K15/1000,0)</f>
        <v>0</v>
      </c>
      <c r="L15" s="23"/>
      <c r="M15" s="73">
        <f t="shared" si="0"/>
        <v>284</v>
      </c>
      <c r="N15" s="74">
        <f t="shared" si="0"/>
        <v>260</v>
      </c>
    </row>
    <row r="16" spans="1:14" ht="15.75">
      <c r="A16" s="75" t="s">
        <v>28</v>
      </c>
      <c r="B16" s="76">
        <v>14</v>
      </c>
      <c r="C16" s="23"/>
      <c r="D16" s="77">
        <f>+ROUND('[1]BALANCE-SHEET-2012-leva'!D16/1000,1)</f>
        <v>5122.8</v>
      </c>
      <c r="E16" s="78">
        <f>+ROUND('[1]BALANCE-SHEET-2012-leva'!E16/1000,0)</f>
        <v>1448</v>
      </c>
      <c r="F16" s="23"/>
      <c r="G16" s="77">
        <f>+ROUND('[1]BALANCE-SHEET-2012-leva'!G16/1000,0)</f>
        <v>0</v>
      </c>
      <c r="H16" s="78">
        <f>+ROUND('[1]BALANCE-SHEET-2012-leva'!H16/1000,0)</f>
        <v>242</v>
      </c>
      <c r="I16" s="23"/>
      <c r="J16" s="77">
        <f>+ROUND('[1]BALANCE-SHEET-2012-leva'!J16/1000,0)</f>
        <v>0</v>
      </c>
      <c r="K16" s="78">
        <f>+ROUND('[1]BALANCE-SHEET-2012-leva'!K16/1000,0)</f>
        <v>0</v>
      </c>
      <c r="L16" s="23"/>
      <c r="M16" s="77">
        <f t="shared" si="0"/>
        <v>5123</v>
      </c>
      <c r="N16" s="78">
        <f t="shared" si="0"/>
        <v>1690</v>
      </c>
    </row>
    <row r="17" spans="1:14" ht="15.75">
      <c r="A17" s="79" t="s">
        <v>29</v>
      </c>
      <c r="B17" s="80">
        <v>10</v>
      </c>
      <c r="C17" s="23"/>
      <c r="D17" s="81">
        <f>+ROUND(+D13+D14+D15+D16,0)</f>
        <v>66088</v>
      </c>
      <c r="E17" s="82">
        <f>+ROUND(+E13+E14+E15+E16,0)</f>
        <v>78306</v>
      </c>
      <c r="F17" s="23"/>
      <c r="G17" s="81">
        <f>+ROUND(+G13+G14+G15+G16,0)</f>
        <v>28</v>
      </c>
      <c r="H17" s="82">
        <f>+ROUND(+H13+H14+H15+H16,0)</f>
        <v>278</v>
      </c>
      <c r="I17" s="23"/>
      <c r="J17" s="81">
        <f>+ROUND(+J13+J14+J15+J16,0)</f>
        <v>0</v>
      </c>
      <c r="K17" s="82">
        <f>+ROUND(+K13+K14+K15+K16,0)</f>
        <v>0</v>
      </c>
      <c r="L17" s="23"/>
      <c r="M17" s="81">
        <f t="shared" si="0"/>
        <v>66116</v>
      </c>
      <c r="N17" s="82">
        <f t="shared" si="0"/>
        <v>78584</v>
      </c>
    </row>
    <row r="18" spans="1:14" ht="6" customHeight="1">
      <c r="A18" s="67"/>
      <c r="B18" s="68"/>
      <c r="C18" s="23"/>
      <c r="D18" s="83"/>
      <c r="E18" s="84"/>
      <c r="F18" s="23"/>
      <c r="G18" s="83"/>
      <c r="H18" s="84"/>
      <c r="I18" s="23"/>
      <c r="J18" s="83"/>
      <c r="K18" s="84"/>
      <c r="L18" s="23"/>
      <c r="M18" s="83"/>
      <c r="N18" s="84"/>
    </row>
    <row r="19" spans="1:14" ht="15.75">
      <c r="A19" s="79" t="s">
        <v>30</v>
      </c>
      <c r="B19" s="80">
        <v>20</v>
      </c>
      <c r="C19" s="23"/>
      <c r="D19" s="81">
        <f>+ROUND('[1]BALANCE-SHEET-2012-leva'!D19/1000,0)</f>
        <v>179</v>
      </c>
      <c r="E19" s="82">
        <f>+ROUND('[1]BALANCE-SHEET-2012-leva'!E19/1000,0)</f>
        <v>191</v>
      </c>
      <c r="F19" s="23"/>
      <c r="G19" s="81">
        <f>+ROUND('[1]BALANCE-SHEET-2012-leva'!G19/1000,0)</f>
        <v>16</v>
      </c>
      <c r="H19" s="82">
        <f>+ROUND('[1]BALANCE-SHEET-2012-leva'!H19/1000,0)</f>
        <v>16</v>
      </c>
      <c r="I19" s="23"/>
      <c r="J19" s="81">
        <f>+ROUND('[1]BALANCE-SHEET-2012-leva'!J19/1000,0)</f>
        <v>0</v>
      </c>
      <c r="K19" s="82">
        <f>+ROUND('[1]BALANCE-SHEET-2012-leva'!K19/1000,0)</f>
        <v>0</v>
      </c>
      <c r="L19" s="23"/>
      <c r="M19" s="81">
        <f>+ROUND((D19+G19+J19),0)</f>
        <v>195</v>
      </c>
      <c r="N19" s="82">
        <f>+ROUND((E19+H19+K19),0)</f>
        <v>207</v>
      </c>
    </row>
    <row r="20" spans="1:14" ht="15.75">
      <c r="A20" s="67" t="s">
        <v>31</v>
      </c>
      <c r="B20" s="68"/>
      <c r="C20" s="23"/>
      <c r="D20" s="69" t="str">
        <f>+IF(+OR(D21&lt;0,D22&lt;0,D25&lt;0),"НЕРАВНЕНИЕ !"," ")</f>
        <v> </v>
      </c>
      <c r="E20" s="70" t="str">
        <f>+IF(+OR(E21&lt;0,E22&lt;0,E25&lt;0),"НЕРАВНЕНИЕ !"," ")</f>
        <v> </v>
      </c>
      <c r="F20" s="23"/>
      <c r="G20" s="69" t="str">
        <f>+IF(+OR(G21&lt;0,G22&lt;0,G25&lt;0),"НЕРАВНЕНИЕ !"," ")</f>
        <v> </v>
      </c>
      <c r="H20" s="70" t="str">
        <f>+IF(+OR(H21&lt;0,H22&lt;0,H25&lt;0),"НЕРАВНЕНИЕ !"," ")</f>
        <v> </v>
      </c>
      <c r="I20" s="23"/>
      <c r="J20" s="69" t="str">
        <f>+IF(+OR(J21&lt;0,J22&lt;0,J25&lt;0),"НЕРАВНЕНИЕ !"," ")</f>
        <v> </v>
      </c>
      <c r="K20" s="70" t="str">
        <f>+IF(+OR(K21&lt;0,K22&lt;0,K25&lt;0),"НЕРАВНЕНИЕ !"," ")</f>
        <v> </v>
      </c>
      <c r="L20" s="23"/>
      <c r="M20" s="69" t="str">
        <f>+IF(+OR(M21&lt;0,M22&lt;0,M25&lt;0),"НЕРАВНЕНИЕ !"," ")</f>
        <v> </v>
      </c>
      <c r="N20" s="70" t="str">
        <f>+IF(+OR(N21&lt;0,N22&lt;0,N25&lt;0),"НЕРАВНЕНИЕ !"," ")</f>
        <v> </v>
      </c>
    </row>
    <row r="21" spans="1:14" ht="15.75">
      <c r="A21" s="71" t="s">
        <v>32</v>
      </c>
      <c r="B21" s="72">
        <v>31</v>
      </c>
      <c r="C21" s="23"/>
      <c r="D21" s="73">
        <f>+ROUND('[1]BALANCE-SHEET-2012-leva'!D21/1000,0)</f>
        <v>122</v>
      </c>
      <c r="E21" s="74">
        <f>+ROUND('[1]BALANCE-SHEET-2012-leva'!E21/1000,0)</f>
        <v>144</v>
      </c>
      <c r="F21" s="23"/>
      <c r="G21" s="73">
        <f>+ROUND('[1]BALANCE-SHEET-2012-leva'!G21/1000,0)</f>
        <v>0</v>
      </c>
      <c r="H21" s="74">
        <f>+ROUND('[1]BALANCE-SHEET-2012-leva'!H21/1000,0)</f>
        <v>0</v>
      </c>
      <c r="I21" s="23"/>
      <c r="J21" s="73">
        <f>+ROUND('[1]BALANCE-SHEET-2012-leva'!J21/1000,0)</f>
        <v>0</v>
      </c>
      <c r="K21" s="74">
        <f>+ROUND('[1]BALANCE-SHEET-2012-leva'!K21/1000,0)</f>
        <v>0</v>
      </c>
      <c r="L21" s="23"/>
      <c r="M21" s="73">
        <f aca="true" t="shared" si="1" ref="M21:N23">+ROUND((D21+G21+J21),0)</f>
        <v>122</v>
      </c>
      <c r="N21" s="74">
        <f t="shared" si="1"/>
        <v>144</v>
      </c>
    </row>
    <row r="22" spans="1:14" ht="15.75">
      <c r="A22" s="75" t="s">
        <v>33</v>
      </c>
      <c r="B22" s="76">
        <v>32</v>
      </c>
      <c r="C22" s="23"/>
      <c r="D22" s="77">
        <f>+ROUND('[1]BALANCE-SHEET-2012-leva'!D22/1000,0)</f>
        <v>0</v>
      </c>
      <c r="E22" s="78">
        <f>+ROUND('[1]BALANCE-SHEET-2012-leva'!E22/1000,0)</f>
        <v>0</v>
      </c>
      <c r="F22" s="23"/>
      <c r="G22" s="77">
        <f>+ROUND('[1]BALANCE-SHEET-2012-leva'!G22/1000,0)</f>
        <v>0</v>
      </c>
      <c r="H22" s="78">
        <f>+ROUND('[1]BALANCE-SHEET-2012-leva'!H22/1000,0)</f>
        <v>0</v>
      </c>
      <c r="I22" s="23"/>
      <c r="J22" s="77">
        <f>+ROUND('[1]BALANCE-SHEET-2012-leva'!J22/1000,0)</f>
        <v>0</v>
      </c>
      <c r="K22" s="78">
        <f>+ROUND('[1]BALANCE-SHEET-2012-leva'!K22/1000,0)</f>
        <v>0</v>
      </c>
      <c r="L22" s="23"/>
      <c r="M22" s="77">
        <f t="shared" si="1"/>
        <v>0</v>
      </c>
      <c r="N22" s="78">
        <f t="shared" si="1"/>
        <v>0</v>
      </c>
    </row>
    <row r="23" spans="1:14" ht="15.75">
      <c r="A23" s="79" t="s">
        <v>34</v>
      </c>
      <c r="B23" s="80">
        <v>30</v>
      </c>
      <c r="C23" s="23"/>
      <c r="D23" s="81">
        <f>+ROUND(+D21+D22,0)</f>
        <v>122</v>
      </c>
      <c r="E23" s="82">
        <f>+ROUND(+E21+E22,0)</f>
        <v>144</v>
      </c>
      <c r="F23" s="23"/>
      <c r="G23" s="81">
        <f>+ROUND(+G21+G22,0)</f>
        <v>0</v>
      </c>
      <c r="H23" s="82">
        <f>+ROUND(+H21+H22,0)</f>
        <v>0</v>
      </c>
      <c r="I23" s="23"/>
      <c r="J23" s="81">
        <f>+ROUND(+J21+J22,0)</f>
        <v>0</v>
      </c>
      <c r="K23" s="82">
        <f>+ROUND(+K21+K22,0)</f>
        <v>0</v>
      </c>
      <c r="L23" s="23"/>
      <c r="M23" s="81">
        <f t="shared" si="1"/>
        <v>122</v>
      </c>
      <c r="N23" s="82">
        <f t="shared" si="1"/>
        <v>144</v>
      </c>
    </row>
    <row r="24" spans="1:14" ht="6" customHeight="1">
      <c r="A24" s="67"/>
      <c r="B24" s="68"/>
      <c r="C24" s="23"/>
      <c r="D24" s="83"/>
      <c r="E24" s="84"/>
      <c r="F24" s="23"/>
      <c r="G24" s="83"/>
      <c r="H24" s="84"/>
      <c r="I24" s="23"/>
      <c r="J24" s="83"/>
      <c r="K24" s="84"/>
      <c r="L24" s="23"/>
      <c r="M24" s="83"/>
      <c r="N24" s="84"/>
    </row>
    <row r="25" spans="1:14" ht="15.75">
      <c r="A25" s="85" t="s">
        <v>35</v>
      </c>
      <c r="B25" s="80">
        <v>40</v>
      </c>
      <c r="C25" s="23"/>
      <c r="D25" s="81">
        <f>+ROUND('[1]BALANCE-SHEET-2012-leva'!D25/1000,0)</f>
        <v>0</v>
      </c>
      <c r="E25" s="82">
        <f>+ROUND('[1]BALANCE-SHEET-2012-leva'!E25/1000,0)</f>
        <v>0</v>
      </c>
      <c r="F25" s="23"/>
      <c r="G25" s="81">
        <f>+ROUND('[1]BALANCE-SHEET-2012-leva'!G25/1000,0)</f>
        <v>0</v>
      </c>
      <c r="H25" s="82">
        <f>+ROUND('[1]BALANCE-SHEET-2012-leva'!H25/1000,0)</f>
        <v>0</v>
      </c>
      <c r="I25" s="23"/>
      <c r="J25" s="81">
        <f>+ROUND('[1]BALANCE-SHEET-2012-leva'!J25/1000,0)</f>
        <v>0</v>
      </c>
      <c r="K25" s="82">
        <f>+ROUND('[1]BALANCE-SHEET-2012-leva'!K25/1000,0)</f>
        <v>0</v>
      </c>
      <c r="L25" s="23"/>
      <c r="M25" s="81">
        <f>+ROUND((D25+G25+J25),0)</f>
        <v>0</v>
      </c>
      <c r="N25" s="82">
        <f>+ROUND((E25+H25+K25),0)</f>
        <v>0</v>
      </c>
    </row>
    <row r="26" spans="1:14" ht="6" customHeight="1">
      <c r="A26" s="67"/>
      <c r="B26" s="68"/>
      <c r="C26" s="23"/>
      <c r="D26" s="83"/>
      <c r="E26" s="84"/>
      <c r="F26" s="23"/>
      <c r="G26" s="83"/>
      <c r="H26" s="84"/>
      <c r="I26" s="23"/>
      <c r="J26" s="83"/>
      <c r="K26" s="84"/>
      <c r="L26" s="23"/>
      <c r="M26" s="83"/>
      <c r="N26" s="84"/>
    </row>
    <row r="27" spans="1:14" ht="19.5" thickBot="1">
      <c r="A27" s="86" t="s">
        <v>36</v>
      </c>
      <c r="B27" s="87">
        <v>100</v>
      </c>
      <c r="C27" s="23"/>
      <c r="D27" s="88">
        <f>+ROUND(+D17+D19+D23+D25,0)</f>
        <v>66389</v>
      </c>
      <c r="E27" s="89">
        <f>+ROUND(+E17+E19+E23+E25,0)</f>
        <v>78641</v>
      </c>
      <c r="F27" s="23"/>
      <c r="G27" s="88">
        <f>+ROUND(+G17+G19+G23+G25,0)</f>
        <v>44</v>
      </c>
      <c r="H27" s="89">
        <f>+ROUND(+H17+H19+H23+H25,0)</f>
        <v>294</v>
      </c>
      <c r="I27" s="23"/>
      <c r="J27" s="88">
        <f>+ROUND(+J17+J19+J23+J25,0)</f>
        <v>0</v>
      </c>
      <c r="K27" s="89">
        <f>+ROUND(+K17+K19+K23+K25,0)</f>
        <v>0</v>
      </c>
      <c r="L27" s="23"/>
      <c r="M27" s="88">
        <f>+ROUND((D27+G27+J27),0)</f>
        <v>66433</v>
      </c>
      <c r="N27" s="89">
        <f>+ROUND((E27+H27+K27),0)</f>
        <v>78935</v>
      </c>
    </row>
    <row r="28" spans="1:14" ht="15.75">
      <c r="A28" s="63" t="s">
        <v>37</v>
      </c>
      <c r="B28" s="64"/>
      <c r="C28" s="23"/>
      <c r="D28" s="65"/>
      <c r="E28" s="66"/>
      <c r="F28" s="23"/>
      <c r="G28" s="65"/>
      <c r="H28" s="66"/>
      <c r="I28" s="23"/>
      <c r="J28" s="65"/>
      <c r="K28" s="66"/>
      <c r="L28" s="23"/>
      <c r="M28" s="65"/>
      <c r="N28" s="66"/>
    </row>
    <row r="29" spans="1:14" ht="15.75">
      <c r="A29" s="67" t="s">
        <v>38</v>
      </c>
      <c r="B29" s="68"/>
      <c r="C29" s="23"/>
      <c r="D29" s="69" t="str">
        <f>+IF(+OR(D30&lt;0,D31&lt;0,D32&lt;0),"НЕРАВНЕНИЕ !"," ")</f>
        <v> </v>
      </c>
      <c r="E29" s="70" t="str">
        <f>+IF(+OR(E30&lt;0,E31&lt;0,E32&lt;0),"НЕРАВНЕНИЕ !"," ")</f>
        <v> </v>
      </c>
      <c r="F29" s="23"/>
      <c r="G29" s="69" t="str">
        <f>+IF(+OR(G30&lt;0,G31&lt;0,G32&lt;0),"НЕРАВНЕНИЕ !"," ")</f>
        <v> </v>
      </c>
      <c r="H29" s="70" t="str">
        <f>+IF(+OR(H30&lt;0,H31&lt;0,H32&lt;0),"НЕРАВНЕНИЕ !"," ")</f>
        <v> </v>
      </c>
      <c r="I29" s="23"/>
      <c r="J29" s="69" t="str">
        <f>+IF(+OR(J30&lt;0,J31&lt;0,J32&lt;0),"НЕРАВНЕНИЕ !"," ")</f>
        <v> </v>
      </c>
      <c r="K29" s="70" t="str">
        <f>+IF(+OR(K30&lt;0,K31&lt;0,K32&lt;0),"НЕРАВНЕНИЕ !"," ")</f>
        <v> </v>
      </c>
      <c r="L29" s="23"/>
      <c r="M29" s="69" t="str">
        <f>+IF(+OR(M30&lt;0,M31&lt;0,M32&lt;0),"НЕРАВНЕНИЕ !"," ")</f>
        <v> </v>
      </c>
      <c r="N29" s="70" t="str">
        <f>+IF(+OR(N30&lt;0,N31&lt;0,N32&lt;0),"НЕРАВНЕНИЕ !"," ")</f>
        <v> </v>
      </c>
    </row>
    <row r="30" spans="1:14" ht="15.75">
      <c r="A30" s="71" t="s">
        <v>39</v>
      </c>
      <c r="B30" s="72">
        <v>51</v>
      </c>
      <c r="C30" s="23"/>
      <c r="D30" s="73">
        <f>+ROUND('[1]BALANCE-SHEET-2012-leva'!D30/1000,0)</f>
        <v>2501</v>
      </c>
      <c r="E30" s="74">
        <f>+ROUND('[1]BALANCE-SHEET-2012-leva'!E30/1000,0)</f>
        <v>2434</v>
      </c>
      <c r="F30" s="23"/>
      <c r="G30" s="73">
        <f>+ROUND('[1]BALANCE-SHEET-2012-leva'!G30/1000,0)</f>
        <v>0</v>
      </c>
      <c r="H30" s="74">
        <f>+ROUND('[1]BALANCE-SHEET-2012-leva'!H30/1000,0)</f>
        <v>0</v>
      </c>
      <c r="I30" s="23"/>
      <c r="J30" s="73">
        <f>+ROUND('[1]BALANCE-SHEET-2012-leva'!J30/1000,0)</f>
        <v>0</v>
      </c>
      <c r="K30" s="74">
        <f>+ROUND('[1]BALANCE-SHEET-2012-leva'!K30/1000,0)</f>
        <v>0</v>
      </c>
      <c r="L30" s="23"/>
      <c r="M30" s="73">
        <f aca="true" t="shared" si="2" ref="M30:N33">+ROUND((D30+G30+J30),0)</f>
        <v>2501</v>
      </c>
      <c r="N30" s="74">
        <f t="shared" si="2"/>
        <v>2434</v>
      </c>
    </row>
    <row r="31" spans="1:14" ht="15.75">
      <c r="A31" s="71" t="s">
        <v>40</v>
      </c>
      <c r="B31" s="72">
        <v>52</v>
      </c>
      <c r="C31" s="23"/>
      <c r="D31" s="73">
        <f>+ROUND('[1]BALANCE-SHEET-2012-leva'!D31/1000,0)</f>
        <v>6</v>
      </c>
      <c r="E31" s="74">
        <f>+ROUND('[1]BALANCE-SHEET-2012-leva'!E31/1000,0)</f>
        <v>6</v>
      </c>
      <c r="F31" s="23"/>
      <c r="G31" s="73">
        <f>+ROUND('[1]BALANCE-SHEET-2012-leva'!G31/1000,0)</f>
        <v>0</v>
      </c>
      <c r="H31" s="74">
        <f>+ROUND('[1]BALANCE-SHEET-2012-leva'!H31/1000,0)</f>
        <v>0</v>
      </c>
      <c r="I31" s="23"/>
      <c r="J31" s="73">
        <f>+ROUND('[1]BALANCE-SHEET-2012-leva'!J31/1000,0)</f>
        <v>0</v>
      </c>
      <c r="K31" s="74">
        <f>+ROUND('[1]BALANCE-SHEET-2012-leva'!K31/1000,0)</f>
        <v>0</v>
      </c>
      <c r="L31" s="23"/>
      <c r="M31" s="73">
        <f t="shared" si="2"/>
        <v>6</v>
      </c>
      <c r="N31" s="74">
        <f t="shared" si="2"/>
        <v>6</v>
      </c>
    </row>
    <row r="32" spans="1:14" ht="15.75">
      <c r="A32" s="75" t="s">
        <v>41</v>
      </c>
      <c r="B32" s="76">
        <v>53</v>
      </c>
      <c r="C32" s="23"/>
      <c r="D32" s="77">
        <f>+ROUND('[1]BALANCE-SHEET-2012-leva'!D32/1000,0)</f>
        <v>0</v>
      </c>
      <c r="E32" s="78">
        <f>+ROUND('[1]BALANCE-SHEET-2012-leva'!E32/1000,0)</f>
        <v>0</v>
      </c>
      <c r="F32" s="23"/>
      <c r="G32" s="77">
        <f>+ROUND('[1]BALANCE-SHEET-2012-leva'!G32/1000,0)</f>
        <v>0</v>
      </c>
      <c r="H32" s="78">
        <f>+ROUND('[1]BALANCE-SHEET-2012-leva'!H32/1000,0)</f>
        <v>0</v>
      </c>
      <c r="I32" s="23"/>
      <c r="J32" s="77">
        <f>+ROUND('[1]BALANCE-SHEET-2012-leva'!J32/1000,0)</f>
        <v>0</v>
      </c>
      <c r="K32" s="78">
        <f>+ROUND('[1]BALANCE-SHEET-2012-leva'!K32/1000,0)</f>
        <v>0</v>
      </c>
      <c r="L32" s="23"/>
      <c r="M32" s="77">
        <f t="shared" si="2"/>
        <v>0</v>
      </c>
      <c r="N32" s="78">
        <f t="shared" si="2"/>
        <v>0</v>
      </c>
    </row>
    <row r="33" spans="1:14" ht="15.75">
      <c r="A33" s="79" t="s">
        <v>29</v>
      </c>
      <c r="B33" s="80">
        <v>50</v>
      </c>
      <c r="C33" s="23"/>
      <c r="D33" s="81">
        <f>+ROUND(+D30+D31+D32,0)</f>
        <v>2507</v>
      </c>
      <c r="E33" s="82">
        <f>+ROUND(+E30+E31+E32,0)</f>
        <v>2440</v>
      </c>
      <c r="F33" s="23"/>
      <c r="G33" s="81">
        <f>+ROUND(+G30+G31+G32,0)</f>
        <v>0</v>
      </c>
      <c r="H33" s="82">
        <f>+ROUND(+H30+H31+H32,0)</f>
        <v>0</v>
      </c>
      <c r="I33" s="23"/>
      <c r="J33" s="81">
        <f>+ROUND(+J30+J31+J32,0)</f>
        <v>0</v>
      </c>
      <c r="K33" s="82">
        <f>+ROUND(+K30+K31+K32,0)</f>
        <v>0</v>
      </c>
      <c r="L33" s="23"/>
      <c r="M33" s="81">
        <f t="shared" si="2"/>
        <v>2507</v>
      </c>
      <c r="N33" s="82">
        <f t="shared" si="2"/>
        <v>2440</v>
      </c>
    </row>
    <row r="34" spans="1:14" ht="15.75">
      <c r="A34" s="67" t="s">
        <v>42</v>
      </c>
      <c r="B34" s="68"/>
      <c r="C34" s="23"/>
      <c r="D34" s="69" t="str">
        <f>+IF(+OR(D35&lt;0,D36&lt;0),"НЕРАВНЕНИЕ !"," ")</f>
        <v> </v>
      </c>
      <c r="E34" s="70" t="str">
        <f>+IF(+OR(E35&lt;0,E36&lt;0),"НЕРАВНЕНИЕ !"," ")</f>
        <v> </v>
      </c>
      <c r="F34" s="23"/>
      <c r="G34" s="69" t="str">
        <f>+IF(+OR(G35&lt;0,G36&lt;0),"НЕРАВНЕНИЕ !"," ")</f>
        <v> </v>
      </c>
      <c r="H34" s="70" t="str">
        <f>+IF(+OR(H35&lt;0,H36&lt;0),"НЕРАВНЕНИЕ !"," ")</f>
        <v> </v>
      </c>
      <c r="I34" s="23"/>
      <c r="J34" s="69" t="str">
        <f>+IF(+OR(J35&lt;0,J36&lt;0),"НЕРАВНЕНИЕ !"," ")</f>
        <v> </v>
      </c>
      <c r="K34" s="70" t="str">
        <f>+IF(+OR(K35&lt;0,K36&lt;0),"НЕРАВНЕНИЕ !"," ")</f>
        <v> </v>
      </c>
      <c r="L34" s="23"/>
      <c r="M34" s="69" t="str">
        <f>+IF(+OR(M35&lt;0,M36&lt;0),"НЕРАВНЕНИЕ !"," ")</f>
        <v> </v>
      </c>
      <c r="N34" s="70" t="str">
        <f>+IF(+OR(N35&lt;0,N36&lt;0),"НЕРАВНЕНИЕ !"," ")</f>
        <v> </v>
      </c>
    </row>
    <row r="35" spans="1:14" ht="15.75">
      <c r="A35" s="71" t="s">
        <v>43</v>
      </c>
      <c r="B35" s="72">
        <v>61</v>
      </c>
      <c r="C35" s="23"/>
      <c r="D35" s="73">
        <f>+ROUND('[1]BALANCE-SHEET-2012-leva'!D35/1000,0)</f>
        <v>0</v>
      </c>
      <c r="E35" s="74">
        <f>+ROUND('[1]BALANCE-SHEET-2012-leva'!E35/1000,0)</f>
        <v>0</v>
      </c>
      <c r="F35" s="23"/>
      <c r="G35" s="73">
        <f>+ROUND('[1]BALANCE-SHEET-2012-leva'!G35/1000,0)</f>
        <v>0</v>
      </c>
      <c r="H35" s="74">
        <f>+ROUND('[1]BALANCE-SHEET-2012-leva'!H35/1000,0)</f>
        <v>0</v>
      </c>
      <c r="I35" s="23"/>
      <c r="J35" s="73">
        <f>+ROUND('[1]BALANCE-SHEET-2012-leva'!J35/1000,0)</f>
        <v>0</v>
      </c>
      <c r="K35" s="74">
        <f>+ROUND('[1]BALANCE-SHEET-2012-leva'!K35/1000,0)</f>
        <v>0</v>
      </c>
      <c r="L35" s="23"/>
      <c r="M35" s="73">
        <f aca="true" t="shared" si="3" ref="M35:N37">+ROUND((D35+G35+J35),0)</f>
        <v>0</v>
      </c>
      <c r="N35" s="74">
        <f t="shared" si="3"/>
        <v>0</v>
      </c>
    </row>
    <row r="36" spans="1:14" ht="15.75">
      <c r="A36" s="75" t="s">
        <v>44</v>
      </c>
      <c r="B36" s="76">
        <v>62</v>
      </c>
      <c r="C36" s="23"/>
      <c r="D36" s="77">
        <f>+ROUND('[1]BALANCE-SHEET-2012-leva'!D36/1000,0)</f>
        <v>0</v>
      </c>
      <c r="E36" s="78">
        <f>+ROUND('[1]BALANCE-SHEET-2012-leva'!E36/1000,0)</f>
        <v>0</v>
      </c>
      <c r="F36" s="23"/>
      <c r="G36" s="77">
        <f>+ROUND('[1]BALANCE-SHEET-2012-leva'!G36/1000,0)</f>
        <v>0</v>
      </c>
      <c r="H36" s="78">
        <f>+ROUND('[1]BALANCE-SHEET-2012-leva'!H36/1000,0)</f>
        <v>0</v>
      </c>
      <c r="I36" s="23"/>
      <c r="J36" s="77">
        <f>+ROUND('[1]BALANCE-SHEET-2012-leva'!J36/1000,0)</f>
        <v>0</v>
      </c>
      <c r="K36" s="78">
        <f>+ROUND('[1]BALANCE-SHEET-2012-leva'!K36/1000,0)</f>
        <v>0</v>
      </c>
      <c r="L36" s="23"/>
      <c r="M36" s="77">
        <f t="shared" si="3"/>
        <v>0</v>
      </c>
      <c r="N36" s="78">
        <f t="shared" si="3"/>
        <v>0</v>
      </c>
    </row>
    <row r="37" spans="1:14" ht="15.75">
      <c r="A37" s="79" t="s">
        <v>45</v>
      </c>
      <c r="B37" s="80">
        <v>60</v>
      </c>
      <c r="C37" s="23"/>
      <c r="D37" s="81">
        <f>+ROUND(+D35+D36,0)</f>
        <v>0</v>
      </c>
      <c r="E37" s="82">
        <f>+ROUND(+E35+E36,0)</f>
        <v>0</v>
      </c>
      <c r="F37" s="23"/>
      <c r="G37" s="81">
        <f>+ROUND(+G35+G36,0)</f>
        <v>0</v>
      </c>
      <c r="H37" s="82">
        <f>+ROUND(+H35+H36,0)</f>
        <v>0</v>
      </c>
      <c r="I37" s="23"/>
      <c r="J37" s="81">
        <f>+ROUND(+J35+J36,0)</f>
        <v>0</v>
      </c>
      <c r="K37" s="82">
        <f>+ROUND(+K35+K36,0)</f>
        <v>0</v>
      </c>
      <c r="L37" s="23"/>
      <c r="M37" s="81">
        <f t="shared" si="3"/>
        <v>0</v>
      </c>
      <c r="N37" s="82">
        <f t="shared" si="3"/>
        <v>0</v>
      </c>
    </row>
    <row r="38" spans="1:14" ht="15.75">
      <c r="A38" s="67" t="s">
        <v>46</v>
      </c>
      <c r="B38" s="68"/>
      <c r="C38" s="23"/>
      <c r="D38" s="69" t="str">
        <f>+IF(+OR(D39&lt;0,D40&lt;0,D41&lt;0,D42&lt;0,D43&lt;0,D44&lt;0),"НЕРАВНЕНИЕ !"," ")</f>
        <v> </v>
      </c>
      <c r="E38" s="70" t="str">
        <f>+IF(+OR(E39&lt;0,E40&lt;0,E41&lt;0,E42&lt;0,E43&lt;0,E44&lt;0),"НЕРАВНЕНИЕ !"," ")</f>
        <v> </v>
      </c>
      <c r="F38" s="23"/>
      <c r="G38" s="69" t="str">
        <f>+IF(+OR(G39&lt;0,G40&lt;0,G41&lt;0,G42&lt;0,G43&lt;0,G44&lt;0),"НЕРАВНЕНИЕ !"," ")</f>
        <v> </v>
      </c>
      <c r="H38" s="70" t="str">
        <f>+IF(+OR(H39&lt;0,H40&lt;0,H41&lt;0,H42&lt;0,H43&lt;0,H44&lt;0),"НЕРАВНЕНИЕ !"," ")</f>
        <v> </v>
      </c>
      <c r="I38" s="23"/>
      <c r="J38" s="69" t="str">
        <f>+IF(+OR(J39&lt;0,J40&lt;0,J41&lt;0,J42&lt;0,J43&lt;0,J44&lt;0),"НЕРАВНЕНИЕ !"," ")</f>
        <v> </v>
      </c>
      <c r="K38" s="70" t="str">
        <f>+IF(+OR(K39&lt;0,K40&lt;0,K41&lt;0,K42&lt;0,K43&lt;0,K44&lt;0),"НЕРАВНЕНИЕ !"," ")</f>
        <v> </v>
      </c>
      <c r="L38" s="23"/>
      <c r="M38" s="69" t="str">
        <f>+IF(+OR(M39&lt;0,M40&lt;0,M41&lt;0,M42&lt;0,M43&lt;0,M44&lt;0),"НЕРАВНЕНИЕ !"," ")</f>
        <v> </v>
      </c>
      <c r="N38" s="70" t="str">
        <f>+IF(+OR(N39&lt;0,N40&lt;0,N41&lt;0,N42&lt;0,N43&lt;0,N44&lt;0),"НЕРАВНЕНИЕ !"," ")</f>
        <v> </v>
      </c>
    </row>
    <row r="39" spans="1:14" ht="15.75">
      <c r="A39" s="90" t="s">
        <v>47</v>
      </c>
      <c r="B39" s="91">
        <v>71</v>
      </c>
      <c r="C39" s="23"/>
      <c r="D39" s="73">
        <f>+ROUND('[1]BALANCE-SHEET-2012-leva'!D39/1000,0)</f>
        <v>0</v>
      </c>
      <c r="E39" s="74">
        <f>+ROUND('[1]BALANCE-SHEET-2012-leva'!E39/1000,0)</f>
        <v>0</v>
      </c>
      <c r="F39" s="23"/>
      <c r="G39" s="73">
        <f>+ROUND('[1]BALANCE-SHEET-2012-leva'!G39/1000,0)</f>
        <v>0</v>
      </c>
      <c r="H39" s="74">
        <f>+ROUND('[1]BALANCE-SHEET-2012-leva'!H39/1000,0)</f>
        <v>0</v>
      </c>
      <c r="I39" s="23"/>
      <c r="J39" s="73">
        <f>+ROUND('[1]BALANCE-SHEET-2012-leva'!J39/1000,0)</f>
        <v>0</v>
      </c>
      <c r="K39" s="74">
        <f>+ROUND('[1]BALANCE-SHEET-2012-leva'!K39/1000,0)</f>
        <v>0</v>
      </c>
      <c r="L39" s="23"/>
      <c r="M39" s="73">
        <f aca="true" t="shared" si="4" ref="M39:N45">+ROUND((D39+G39+J39),0)</f>
        <v>0</v>
      </c>
      <c r="N39" s="74">
        <f t="shared" si="4"/>
        <v>0</v>
      </c>
    </row>
    <row r="40" spans="1:14" ht="15.75">
      <c r="A40" s="90" t="s">
        <v>48</v>
      </c>
      <c r="B40" s="91">
        <v>72</v>
      </c>
      <c r="C40" s="23"/>
      <c r="D40" s="73">
        <f>+ROUND('[1]BALANCE-SHEET-2012-leva'!D40/1000,0)</f>
        <v>78</v>
      </c>
      <c r="E40" s="74">
        <f>+ROUND('[1]BALANCE-SHEET-2012-leva'!E40/1000,0)</f>
        <v>51</v>
      </c>
      <c r="F40" s="23"/>
      <c r="G40" s="73">
        <f>+ROUND('[1]BALANCE-SHEET-2012-leva'!G40/1000,0)</f>
        <v>0</v>
      </c>
      <c r="H40" s="74">
        <f>+ROUND('[1]BALANCE-SHEET-2012-leva'!H40/1000,0)</f>
        <v>0</v>
      </c>
      <c r="I40" s="23"/>
      <c r="J40" s="73">
        <f>+ROUND('[1]BALANCE-SHEET-2012-leva'!J40/1000,0)</f>
        <v>0</v>
      </c>
      <c r="K40" s="74">
        <f>+ROUND('[1]BALANCE-SHEET-2012-leva'!K40/1000,0)</f>
        <v>0</v>
      </c>
      <c r="L40" s="23"/>
      <c r="M40" s="73">
        <f t="shared" si="4"/>
        <v>78</v>
      </c>
      <c r="N40" s="74">
        <f t="shared" si="4"/>
        <v>51</v>
      </c>
    </row>
    <row r="41" spans="1:14" ht="15.75">
      <c r="A41" s="90" t="s">
        <v>49</v>
      </c>
      <c r="B41" s="91">
        <v>73</v>
      </c>
      <c r="C41" s="23"/>
      <c r="D41" s="73">
        <f>+ROUND('[1]BALANCE-SHEET-2012-leva'!D41/1000,0)</f>
        <v>159</v>
      </c>
      <c r="E41" s="74">
        <f>+ROUND('[1]BALANCE-SHEET-2012-leva'!E41/1000,0)</f>
        <v>105</v>
      </c>
      <c r="F41" s="23"/>
      <c r="G41" s="73">
        <f>+ROUND('[1]BALANCE-SHEET-2012-leva'!G41/1000,0)</f>
        <v>18</v>
      </c>
      <c r="H41" s="74">
        <f>+ROUND('[1]BALANCE-SHEET-2012-leva'!H41/1000,0)</f>
        <v>467</v>
      </c>
      <c r="I41" s="23"/>
      <c r="J41" s="73">
        <f>+ROUND('[1]BALANCE-SHEET-2012-leva'!J41/1000,0)</f>
        <v>0</v>
      </c>
      <c r="K41" s="74">
        <f>+ROUND('[1]BALANCE-SHEET-2012-leva'!K41/1000,0)</f>
        <v>0</v>
      </c>
      <c r="L41" s="23"/>
      <c r="M41" s="73">
        <f t="shared" si="4"/>
        <v>177</v>
      </c>
      <c r="N41" s="74">
        <f t="shared" si="4"/>
        <v>572</v>
      </c>
    </row>
    <row r="42" spans="1:14" ht="15.75">
      <c r="A42" s="90" t="s">
        <v>50</v>
      </c>
      <c r="B42" s="91">
        <v>74</v>
      </c>
      <c r="C42" s="23"/>
      <c r="D42" s="73">
        <f>+ROUND('[1]BALANCE-SHEET-2012-leva'!D42/1000,0)</f>
        <v>1</v>
      </c>
      <c r="E42" s="74">
        <f>+ROUND('[1]BALANCE-SHEET-2012-leva'!E42/1000,0)</f>
        <v>2</v>
      </c>
      <c r="F42" s="23"/>
      <c r="G42" s="73">
        <f>+ROUND('[1]BALANCE-SHEET-2012-leva'!G42/1000,0)</f>
        <v>0</v>
      </c>
      <c r="H42" s="74">
        <f>+ROUND('[1]BALANCE-SHEET-2012-leva'!H42/1000,0)</f>
        <v>0</v>
      </c>
      <c r="I42" s="23"/>
      <c r="J42" s="73">
        <f>+ROUND('[1]BALANCE-SHEET-2012-leva'!J42/1000,0)</f>
        <v>0</v>
      </c>
      <c r="K42" s="74">
        <f>+ROUND('[1]BALANCE-SHEET-2012-leva'!K42/1000,0)</f>
        <v>0</v>
      </c>
      <c r="L42" s="23"/>
      <c r="M42" s="73">
        <f t="shared" si="4"/>
        <v>1</v>
      </c>
      <c r="N42" s="74">
        <f t="shared" si="4"/>
        <v>2</v>
      </c>
    </row>
    <row r="43" spans="1:14" ht="15.75">
      <c r="A43" s="90" t="s">
        <v>51</v>
      </c>
      <c r="B43" s="91">
        <v>75</v>
      </c>
      <c r="C43" s="23"/>
      <c r="D43" s="73">
        <f>+ROUND('[1]BALANCE-SHEET-2012-leva'!D43/1000,0)</f>
        <v>171</v>
      </c>
      <c r="E43" s="74">
        <f>+ROUND('[1]BALANCE-SHEET-2012-leva'!E43/1000,0)</f>
        <v>40</v>
      </c>
      <c r="F43" s="23"/>
      <c r="G43" s="73">
        <f>+ROUND('[1]BALANCE-SHEET-2012-leva'!G43/1000,0)</f>
        <v>0</v>
      </c>
      <c r="H43" s="74">
        <f>+ROUND('[1]BALANCE-SHEET-2012-leva'!H43/1000,0)</f>
        <v>0</v>
      </c>
      <c r="I43" s="23"/>
      <c r="J43" s="73">
        <f>+ROUND('[1]BALANCE-SHEET-2012-leva'!J43/1000,0)</f>
        <v>0</v>
      </c>
      <c r="K43" s="74">
        <f>+ROUND('[1]BALANCE-SHEET-2012-leva'!K43/1000,0)</f>
        <v>0</v>
      </c>
      <c r="L43" s="23"/>
      <c r="M43" s="73">
        <f t="shared" si="4"/>
        <v>171</v>
      </c>
      <c r="N43" s="74">
        <f t="shared" si="4"/>
        <v>40</v>
      </c>
    </row>
    <row r="44" spans="1:14" ht="15.75">
      <c r="A44" s="90" t="s">
        <v>52</v>
      </c>
      <c r="B44" s="91">
        <v>76</v>
      </c>
      <c r="C44" s="23"/>
      <c r="D44" s="77">
        <f>+ROUND('[1]BALANCE-SHEET-2012-leva'!D44/1000,0)</f>
        <v>493</v>
      </c>
      <c r="E44" s="78">
        <f>+ROUND('[1]BALANCE-SHEET-2012-leva'!E44/1000,0)</f>
        <v>955</v>
      </c>
      <c r="F44" s="23"/>
      <c r="G44" s="77">
        <f>+ROUND('[1]BALANCE-SHEET-2012-leva'!G44/1000,0)</f>
        <v>15</v>
      </c>
      <c r="H44" s="78">
        <f>+ROUND('[1]BALANCE-SHEET-2012-leva'!H44/1000,0)</f>
        <v>143</v>
      </c>
      <c r="I44" s="23"/>
      <c r="J44" s="77">
        <f>+ROUND('[1]BALANCE-SHEET-2012-leva'!J44/1000,0)</f>
        <v>0</v>
      </c>
      <c r="K44" s="78">
        <f>+ROUND('[1]BALANCE-SHEET-2012-leva'!K44/1000,0)</f>
        <v>0</v>
      </c>
      <c r="L44" s="23"/>
      <c r="M44" s="77">
        <f t="shared" si="4"/>
        <v>508</v>
      </c>
      <c r="N44" s="78">
        <f t="shared" si="4"/>
        <v>1098</v>
      </c>
    </row>
    <row r="45" spans="1:14" ht="15.75">
      <c r="A45" s="79" t="s">
        <v>34</v>
      </c>
      <c r="B45" s="80">
        <v>70</v>
      </c>
      <c r="C45" s="23"/>
      <c r="D45" s="81">
        <f>+ROUND(+D39+D40+D41+D42+D43+D44,0)</f>
        <v>902</v>
      </c>
      <c r="E45" s="82">
        <f>+ROUND(+E39+E40+E41+E42+E43+E44,0)</f>
        <v>1153</v>
      </c>
      <c r="F45" s="23"/>
      <c r="G45" s="81">
        <f>+ROUND(+G39+G40+G41+G42+G43+G44,0)</f>
        <v>33</v>
      </c>
      <c r="H45" s="82">
        <f>+ROUND(+H39+H40+H41+H42+H43+H44,0)</f>
        <v>610</v>
      </c>
      <c r="I45" s="23"/>
      <c r="J45" s="81">
        <f>+ROUND(+J39+J40+J41+J42+J43+J44,0)</f>
        <v>0</v>
      </c>
      <c r="K45" s="82">
        <f>+ROUND(+K39+K40+K41+K42+K43+K44,0)</f>
        <v>0</v>
      </c>
      <c r="L45" s="23"/>
      <c r="M45" s="81">
        <f t="shared" si="4"/>
        <v>935</v>
      </c>
      <c r="N45" s="82">
        <f t="shared" si="4"/>
        <v>1763</v>
      </c>
    </row>
    <row r="46" spans="1:14" ht="15.75">
      <c r="A46" s="67" t="s">
        <v>53</v>
      </c>
      <c r="B46" s="68"/>
      <c r="C46" s="23"/>
      <c r="D46" s="69" t="str">
        <f>+IF(+OR(D47&lt;0,D48&lt;0),"НЕРАВНЕНИЕ !"," ")</f>
        <v> </v>
      </c>
      <c r="E46" s="70" t="str">
        <f>+IF(+OR(E47&lt;0,E48&lt;0),"НЕРАВНЕНИЕ !"," ")</f>
        <v> </v>
      </c>
      <c r="F46" s="23"/>
      <c r="G46" s="69" t="str">
        <f>+IF(+OR(G47&lt;0,G48&lt;0),"НЕРАВНЕНИЕ !"," ")</f>
        <v> </v>
      </c>
      <c r="H46" s="70" t="str">
        <f>+IF(+OR(H47&lt;0,H48&lt;0),"НЕРАВНЕНИЕ !"," ")</f>
        <v> </v>
      </c>
      <c r="I46" s="23"/>
      <c r="J46" s="69" t="str">
        <f>+IF(+OR(J47&lt;0,J48&lt;0),"НЕРАВНЕНИЕ !"," ")</f>
        <v> </v>
      </c>
      <c r="K46" s="70" t="str">
        <f>+IF(+OR(K47&lt;0,K48&lt;0),"НЕРАВНЕНИЕ !"," ")</f>
        <v> </v>
      </c>
      <c r="L46" s="23"/>
      <c r="M46" s="69" t="str">
        <f>+IF(+OR(M47&lt;0,M48&lt;0),"НЕРАВНЕНИЕ !"," ")</f>
        <v> </v>
      </c>
      <c r="N46" s="70" t="str">
        <f>+IF(+OR(N47&lt;0,N48&lt;0),"НЕРАВНЕНИЕ !"," ")</f>
        <v> </v>
      </c>
    </row>
    <row r="47" spans="1:14" ht="15.75">
      <c r="A47" s="71" t="s">
        <v>54</v>
      </c>
      <c r="B47" s="72">
        <v>81</v>
      </c>
      <c r="C47" s="23"/>
      <c r="D47" s="73">
        <f>+ROUND('[1]BALANCE-SHEET-2012-leva'!D47/1000,0)</f>
        <v>33</v>
      </c>
      <c r="E47" s="74">
        <f>+ROUND('[1]BALANCE-SHEET-2012-leva'!E47/1000,0)</f>
        <v>42</v>
      </c>
      <c r="F47" s="23"/>
      <c r="G47" s="73">
        <f>+ROUND('[1]BALANCE-SHEET-2012-leva'!G47/1000,0)</f>
        <v>0</v>
      </c>
      <c r="H47" s="74">
        <f>+ROUND('[1]BALANCE-SHEET-2012-leva'!H47/1000,0)</f>
        <v>0</v>
      </c>
      <c r="I47" s="23"/>
      <c r="J47" s="73">
        <f>+ROUND('[1]BALANCE-SHEET-2012-leva'!J47/1000,0)</f>
        <v>0</v>
      </c>
      <c r="K47" s="74">
        <f>+ROUND('[1]BALANCE-SHEET-2012-leva'!K47/1000,0)</f>
        <v>0</v>
      </c>
      <c r="L47" s="23"/>
      <c r="M47" s="73">
        <f aca="true" t="shared" si="5" ref="M47:N49">+ROUND((D47+G47+J47),0)</f>
        <v>33</v>
      </c>
      <c r="N47" s="74">
        <f t="shared" si="5"/>
        <v>42</v>
      </c>
    </row>
    <row r="48" spans="1:14" ht="15.75">
      <c r="A48" s="75" t="s">
        <v>55</v>
      </c>
      <c r="B48" s="76">
        <v>82</v>
      </c>
      <c r="C48" s="23"/>
      <c r="D48" s="77">
        <f>+ROUND('[1]BALANCE-SHEET-2012-leva'!D48/1000,0)</f>
        <v>1051</v>
      </c>
      <c r="E48" s="78">
        <f>+ROUND('[1]BALANCE-SHEET-2012-leva'!E48/1000,0)</f>
        <v>1000</v>
      </c>
      <c r="F48" s="23"/>
      <c r="G48" s="77">
        <f>+ROUND('[1]BALANCE-SHEET-2012-leva'!G48/1000,0)</f>
        <v>127</v>
      </c>
      <c r="H48" s="78">
        <f>+ROUND('[1]BALANCE-SHEET-2012-leva'!H48/1000,0)</f>
        <v>32</v>
      </c>
      <c r="I48" s="23"/>
      <c r="J48" s="77">
        <f>+ROUND('[1]BALANCE-SHEET-2012-leva'!J48/1000,0)</f>
        <v>386</v>
      </c>
      <c r="K48" s="78">
        <f>+ROUND('[1]BALANCE-SHEET-2012-leva'!K48/1000,0)</f>
        <v>1955</v>
      </c>
      <c r="L48" s="23"/>
      <c r="M48" s="77">
        <f t="shared" si="5"/>
        <v>1564</v>
      </c>
      <c r="N48" s="78">
        <f t="shared" si="5"/>
        <v>2987</v>
      </c>
    </row>
    <row r="49" spans="1:14" ht="15.75">
      <c r="A49" s="79" t="s">
        <v>56</v>
      </c>
      <c r="B49" s="80">
        <v>80</v>
      </c>
      <c r="C49" s="23"/>
      <c r="D49" s="81">
        <f>+ROUND(+D47+D48,0)</f>
        <v>1084</v>
      </c>
      <c r="E49" s="82">
        <f>+ROUND(+E47+E48,0)</f>
        <v>1042</v>
      </c>
      <c r="F49" s="23"/>
      <c r="G49" s="81">
        <f>+ROUND(+G47+G48,0)</f>
        <v>127</v>
      </c>
      <c r="H49" s="82">
        <f>+ROUND(+H47+H48,0)</f>
        <v>32</v>
      </c>
      <c r="I49" s="23"/>
      <c r="J49" s="81">
        <f>+ROUND(+J47+J48,0)</f>
        <v>386</v>
      </c>
      <c r="K49" s="82">
        <f>+ROUND(+K47+K48,0)</f>
        <v>1955</v>
      </c>
      <c r="L49" s="23"/>
      <c r="M49" s="81">
        <f t="shared" si="5"/>
        <v>1597</v>
      </c>
      <c r="N49" s="82">
        <f t="shared" si="5"/>
        <v>3029</v>
      </c>
    </row>
    <row r="50" spans="1:14" ht="3" customHeight="1">
      <c r="A50" s="67"/>
      <c r="B50" s="68"/>
      <c r="C50" s="23"/>
      <c r="D50" s="83"/>
      <c r="E50" s="84"/>
      <c r="F50" s="23"/>
      <c r="G50" s="83"/>
      <c r="H50" s="84"/>
      <c r="I50" s="23"/>
      <c r="J50" s="83"/>
      <c r="K50" s="84"/>
      <c r="L50" s="23"/>
      <c r="M50" s="83"/>
      <c r="N50" s="84"/>
    </row>
    <row r="51" spans="1:14" ht="19.5" thickBot="1">
      <c r="A51" s="86" t="s">
        <v>57</v>
      </c>
      <c r="B51" s="87">
        <v>200</v>
      </c>
      <c r="C51" s="23"/>
      <c r="D51" s="88">
        <f>+ROUND(+D33+D37+D45+D49,0)</f>
        <v>4493</v>
      </c>
      <c r="E51" s="89">
        <f>+ROUND(+E33+E37+E45+E49,0)</f>
        <v>4635</v>
      </c>
      <c r="F51" s="23"/>
      <c r="G51" s="88">
        <f>+ROUND(+G33+G37+G45+G49,0)</f>
        <v>160</v>
      </c>
      <c r="H51" s="89">
        <f>+ROUND(+H33+H37+H45+H49,0)</f>
        <v>642</v>
      </c>
      <c r="I51" s="23"/>
      <c r="J51" s="88">
        <f>+ROUND(+J33+J37+J45+J49,0)</f>
        <v>386</v>
      </c>
      <c r="K51" s="89">
        <f>+ROUND(+K33+K37+K45+K49,0)</f>
        <v>1955</v>
      </c>
      <c r="L51" s="23"/>
      <c r="M51" s="88">
        <f>+ROUND((D51+G51+J51),0)</f>
        <v>5039</v>
      </c>
      <c r="N51" s="89">
        <f>+ROUND((E51+H51+K51),0)</f>
        <v>7232</v>
      </c>
    </row>
    <row r="52" spans="1:14" ht="6" customHeight="1" thickBot="1">
      <c r="A52" s="67"/>
      <c r="B52" s="68"/>
      <c r="C52" s="23"/>
      <c r="D52" s="83"/>
      <c r="E52" s="92"/>
      <c r="F52" s="23"/>
      <c r="G52" s="83"/>
      <c r="H52" s="92"/>
      <c r="I52" s="23"/>
      <c r="J52" s="83"/>
      <c r="K52" s="92"/>
      <c r="L52" s="23"/>
      <c r="M52" s="83"/>
      <c r="N52" s="92"/>
    </row>
    <row r="53" spans="1:14" ht="19.5" customHeight="1" thickBot="1">
      <c r="A53" s="93" t="s">
        <v>58</v>
      </c>
      <c r="B53" s="94">
        <v>300</v>
      </c>
      <c r="C53" s="23"/>
      <c r="D53" s="95">
        <f>+ROUND(+D27+D51,0)</f>
        <v>70882</v>
      </c>
      <c r="E53" s="96">
        <f>+ROUND(+E27+E51,0)</f>
        <v>83276</v>
      </c>
      <c r="F53" s="23"/>
      <c r="G53" s="95">
        <f>+ROUND(+G27+G51,0)</f>
        <v>204</v>
      </c>
      <c r="H53" s="96">
        <f>+ROUND(+H27+H51,0)</f>
        <v>936</v>
      </c>
      <c r="I53" s="23"/>
      <c r="J53" s="95">
        <f>+ROUND(+J27+J51,0)</f>
        <v>386</v>
      </c>
      <c r="K53" s="96">
        <f>+ROUND(+K27+K51,0)</f>
        <v>1955</v>
      </c>
      <c r="L53" s="23"/>
      <c r="M53" s="95">
        <f>+ROUND((D53+G53+J53),0)</f>
        <v>71472</v>
      </c>
      <c r="N53" s="96">
        <f>+ROUND((E53+H53+K53),0)</f>
        <v>86167</v>
      </c>
    </row>
    <row r="54" spans="1:14" ht="21" thickBot="1">
      <c r="A54" s="97" t="s">
        <v>59</v>
      </c>
      <c r="B54" s="98">
        <v>350</v>
      </c>
      <c r="C54" s="23"/>
      <c r="D54" s="99">
        <f>+ROUND('[1]BALANCE-SHEET-2012-leva'!D54/1000,0)</f>
        <v>46091</v>
      </c>
      <c r="E54" s="100">
        <f>+ROUND('[1]BALANCE-SHEET-2012-leva'!E54/1000,0)</f>
        <v>50749</v>
      </c>
      <c r="F54" s="23"/>
      <c r="G54" s="99">
        <f>+ROUND('[1]BALANCE-SHEET-2012-leva'!G54/1000,0)</f>
        <v>24</v>
      </c>
      <c r="H54" s="100">
        <f>+ROUND('[1]BALANCE-SHEET-2012-leva'!H54/1000,0)</f>
        <v>696</v>
      </c>
      <c r="I54" s="23"/>
      <c r="J54" s="99">
        <f>+ROUND('[1]BALANCE-SHEET-2012-leva'!J54/1000,0)</f>
        <v>0</v>
      </c>
      <c r="K54" s="100">
        <f>+ROUND('[1]BALANCE-SHEET-2012-leva'!K54/1000,0)</f>
        <v>0</v>
      </c>
      <c r="L54" s="23"/>
      <c r="M54" s="101">
        <f>+ROUND((D54+G54+J54),0)</f>
        <v>46115</v>
      </c>
      <c r="N54" s="102">
        <f>+ROUND((E54+H54+K54),0)</f>
        <v>51445</v>
      </c>
    </row>
    <row r="55" spans="1:14" ht="19.5" thickTop="1">
      <c r="A55" s="103"/>
      <c r="B55" s="104"/>
      <c r="C55" s="23"/>
      <c r="D55" s="105" t="str">
        <f>+IF(+OR(D54&lt;0),"НЕРАВНЕНИЕ !"," ")</f>
        <v> </v>
      </c>
      <c r="E55" s="105" t="str">
        <f>+IF(+OR(E54&lt;0),"НЕРАВНЕНИЕ !"," ")</f>
        <v> </v>
      </c>
      <c r="F55" s="23"/>
      <c r="G55" s="105" t="str">
        <f>+IF(+OR(G54&lt;0),"НЕРАВНЕНИЕ !"," ")</f>
        <v> </v>
      </c>
      <c r="H55" s="105" t="str">
        <f>+IF(+OR(H54&lt;0),"НЕРАВНЕНИЕ !"," ")</f>
        <v> </v>
      </c>
      <c r="I55" s="23"/>
      <c r="J55" s="105" t="str">
        <f>+IF(+OR(J54&lt;0),"НЕРАВНЕНИЕ !"," ")</f>
        <v> </v>
      </c>
      <c r="K55" s="105" t="str">
        <f>+IF(+OR(K54&lt;0),"НЕРАВНЕНИЕ !"," ")</f>
        <v> </v>
      </c>
      <c r="L55" s="23"/>
      <c r="M55" s="105" t="str">
        <f>+IF(+OR(M54&lt;0),"НЕРАВНЕНИЕ !"," ")</f>
        <v> </v>
      </c>
      <c r="N55" s="105" t="str">
        <f>+IF(+OR(N54&lt;0),"НЕРАВНЕНИЕ !"," ")</f>
        <v> </v>
      </c>
    </row>
    <row r="56" spans="1:14" ht="19.5" thickBot="1">
      <c r="A56" s="32" t="s">
        <v>60</v>
      </c>
      <c r="B56" s="10"/>
      <c r="C56" s="23"/>
      <c r="D56" s="10"/>
      <c r="E56" s="10"/>
      <c r="F56" s="23"/>
      <c r="G56" s="10"/>
      <c r="H56" s="10"/>
      <c r="I56" s="23"/>
      <c r="J56" s="10"/>
      <c r="K56" s="10"/>
      <c r="L56" s="23"/>
      <c r="M56" s="106" t="s">
        <v>61</v>
      </c>
      <c r="N56" s="106"/>
    </row>
    <row r="57" spans="1:14" ht="13.5" customHeight="1" thickTop="1">
      <c r="A57" s="107"/>
      <c r="B57" s="108" t="s">
        <v>10</v>
      </c>
      <c r="C57" s="39"/>
      <c r="D57" s="40" t="s">
        <v>62</v>
      </c>
      <c r="E57" s="41"/>
      <c r="F57" s="39"/>
      <c r="G57" s="42" t="s">
        <v>12</v>
      </c>
      <c r="H57" s="41"/>
      <c r="I57" s="39"/>
      <c r="J57" s="40" t="s">
        <v>63</v>
      </c>
      <c r="K57" s="43"/>
      <c r="L57" s="39"/>
      <c r="M57" s="44" t="s">
        <v>14</v>
      </c>
      <c r="N57" s="45"/>
    </row>
    <row r="58" spans="1:14" ht="13.5" customHeight="1" thickBot="1">
      <c r="A58" s="109" t="s">
        <v>15</v>
      </c>
      <c r="B58" s="110"/>
      <c r="C58" s="39"/>
      <c r="D58" s="48" t="s">
        <v>16</v>
      </c>
      <c r="E58" s="49"/>
      <c r="F58" s="39"/>
      <c r="G58" s="50" t="s">
        <v>17</v>
      </c>
      <c r="H58" s="49"/>
      <c r="I58" s="39"/>
      <c r="J58" s="51" t="s">
        <v>64</v>
      </c>
      <c r="K58" s="52"/>
      <c r="L58" s="39"/>
      <c r="M58" s="53"/>
      <c r="N58" s="54"/>
    </row>
    <row r="59" spans="1:14" ht="30.75" customHeight="1" thickBot="1">
      <c r="A59" s="111"/>
      <c r="B59" s="112"/>
      <c r="C59" s="23"/>
      <c r="D59" s="113" t="s">
        <v>65</v>
      </c>
      <c r="E59" s="114" t="s">
        <v>66</v>
      </c>
      <c r="F59" s="23"/>
      <c r="G59" s="113" t="s">
        <v>65</v>
      </c>
      <c r="H59" s="115" t="s">
        <v>66</v>
      </c>
      <c r="I59" s="23"/>
      <c r="J59" s="116" t="s">
        <v>65</v>
      </c>
      <c r="K59" s="115" t="s">
        <v>66</v>
      </c>
      <c r="L59" s="23"/>
      <c r="M59" s="116" t="s">
        <v>65</v>
      </c>
      <c r="N59" s="115" t="s">
        <v>66</v>
      </c>
    </row>
    <row r="60" spans="1:14" ht="16.5" thickBot="1">
      <c r="A60" s="117" t="s">
        <v>21</v>
      </c>
      <c r="B60" s="118" t="s">
        <v>22</v>
      </c>
      <c r="C60" s="23"/>
      <c r="D60" s="119">
        <v>1</v>
      </c>
      <c r="E60" s="120">
        <v>2</v>
      </c>
      <c r="F60" s="23"/>
      <c r="G60" s="119">
        <v>3</v>
      </c>
      <c r="H60" s="120">
        <v>4</v>
      </c>
      <c r="I60" s="23"/>
      <c r="J60" s="119">
        <v>5</v>
      </c>
      <c r="K60" s="120">
        <v>6</v>
      </c>
      <c r="L60" s="23"/>
      <c r="M60" s="119">
        <v>7</v>
      </c>
      <c r="N60" s="120">
        <v>8</v>
      </c>
    </row>
    <row r="61" spans="1:14" ht="15.75">
      <c r="A61" s="121" t="s">
        <v>67</v>
      </c>
      <c r="B61" s="122"/>
      <c r="C61" s="23"/>
      <c r="D61" s="69"/>
      <c r="E61" s="123"/>
      <c r="F61" s="23"/>
      <c r="G61" s="69"/>
      <c r="H61" s="123"/>
      <c r="I61" s="23"/>
      <c r="J61" s="69"/>
      <c r="K61" s="123"/>
      <c r="L61" s="23"/>
      <c r="M61" s="69"/>
      <c r="N61" s="123"/>
    </row>
    <row r="62" spans="1:14" ht="15.75">
      <c r="A62" s="124" t="s">
        <v>68</v>
      </c>
      <c r="B62" s="125">
        <v>401</v>
      </c>
      <c r="C62" s="23"/>
      <c r="D62" s="126">
        <f>+ROUND('[1]BALANCE-SHEET-2012-leva'!D62/1000,0)</f>
        <v>7366</v>
      </c>
      <c r="E62" s="127">
        <f>+ROUND('[1]BALANCE-SHEET-2012-leva'!E62/1000,0)</f>
        <v>7366</v>
      </c>
      <c r="F62" s="23"/>
      <c r="G62" s="73">
        <f>+ROUND('[1]BALANCE-SHEET-2012-leva'!G62/1000,0)</f>
        <v>41</v>
      </c>
      <c r="H62" s="128">
        <f>+ROUND('[1]BALANCE-SHEET-2012-leva'!H62/1000,0)</f>
        <v>41</v>
      </c>
      <c r="I62" s="23"/>
      <c r="J62" s="73">
        <f>+ROUND('[1]BALANCE-SHEET-2012-leva'!J62/1000,0)</f>
        <v>7</v>
      </c>
      <c r="K62" s="128">
        <f>+ROUND('[1]BALANCE-SHEET-2012-leva'!K62/1000,0)</f>
        <v>7</v>
      </c>
      <c r="L62" s="23"/>
      <c r="M62" s="73">
        <f aca="true" t="shared" si="6" ref="M62:N65">+ROUND((D62+G62+J62),0)</f>
        <v>7414</v>
      </c>
      <c r="N62" s="128">
        <f t="shared" si="6"/>
        <v>7414</v>
      </c>
    </row>
    <row r="63" spans="1:14" ht="15.75">
      <c r="A63" s="71" t="s">
        <v>69</v>
      </c>
      <c r="B63" s="129">
        <v>402</v>
      </c>
      <c r="C63" s="23"/>
      <c r="D63" s="73">
        <f>+ROUND('[1]BALANCE-SHEET-2012-leva'!D63/1000,0)</f>
        <v>43146</v>
      </c>
      <c r="E63" s="128">
        <f>+ROUND('[1]BALANCE-SHEET-2012-leva'!E63/1000,0)</f>
        <v>58976</v>
      </c>
      <c r="F63" s="23"/>
      <c r="G63" s="73">
        <f>+ROUND('[1]BALANCE-SHEET-2012-leva'!G63/1000,0)</f>
        <v>57</v>
      </c>
      <c r="H63" s="128">
        <f>+ROUND('[1]BALANCE-SHEET-2012-leva'!H63/1000,0)</f>
        <v>-52</v>
      </c>
      <c r="I63" s="23"/>
      <c r="J63" s="73">
        <f>+ROUND('[1]BALANCE-SHEET-2012-leva'!J63/1000,0)</f>
        <v>0</v>
      </c>
      <c r="K63" s="128">
        <f>+ROUND('[1]BALANCE-SHEET-2012-leva'!K63/1000,0)</f>
        <v>0</v>
      </c>
      <c r="L63" s="23"/>
      <c r="M63" s="73">
        <f t="shared" si="6"/>
        <v>43203</v>
      </c>
      <c r="N63" s="128">
        <f t="shared" si="6"/>
        <v>58924</v>
      </c>
    </row>
    <row r="64" spans="1:14" ht="15.75">
      <c r="A64" s="75" t="s">
        <v>70</v>
      </c>
      <c r="B64" s="130">
        <v>403</v>
      </c>
      <c r="C64" s="23"/>
      <c r="D64" s="77">
        <f>+ROUND('[1]BALANCE-SHEET-2012-leva'!D64/1000,0)</f>
        <v>15831</v>
      </c>
      <c r="E64" s="131">
        <f>+ROUND('[1]BALANCE-SHEET-2012-leva'!E64/1000,0)</f>
        <v>13237</v>
      </c>
      <c r="F64" s="23"/>
      <c r="G64" s="77">
        <f>+ROUND('[1]BALANCE-SHEET-2012-leva'!G64/1000,0)</f>
        <v>-108</v>
      </c>
      <c r="H64" s="131">
        <f>+ROUND('[1]BALANCE-SHEET-2012-leva'!H64/1000,0)</f>
        <v>471</v>
      </c>
      <c r="I64" s="23"/>
      <c r="J64" s="77">
        <f>+ROUND('[1]BALANCE-SHEET-2012-leva'!J64/1000,0)</f>
        <v>0</v>
      </c>
      <c r="K64" s="131">
        <f>+ROUND('[1]BALANCE-SHEET-2012-leva'!K64/1000,0)</f>
        <v>0</v>
      </c>
      <c r="L64" s="23"/>
      <c r="M64" s="77">
        <f t="shared" si="6"/>
        <v>15723</v>
      </c>
      <c r="N64" s="131">
        <f t="shared" si="6"/>
        <v>13708</v>
      </c>
    </row>
    <row r="65" spans="1:14" ht="19.5" thickBot="1">
      <c r="A65" s="132" t="s">
        <v>71</v>
      </c>
      <c r="B65" s="133">
        <v>400</v>
      </c>
      <c r="C65" s="23"/>
      <c r="D65" s="88">
        <f>+ROUND(+D62+D63+D64,0)</f>
        <v>66343</v>
      </c>
      <c r="E65" s="134">
        <f>+ROUND(+E62+E63+E64,0)</f>
        <v>79579</v>
      </c>
      <c r="F65" s="23"/>
      <c r="G65" s="88">
        <f>+ROUND(+G62+G63+G64,0)</f>
        <v>-10</v>
      </c>
      <c r="H65" s="134">
        <f>+ROUND(+H62+H63+H64,0)</f>
        <v>460</v>
      </c>
      <c r="I65" s="23"/>
      <c r="J65" s="88">
        <f>+ROUND(+J62+J63+J64,0)</f>
        <v>7</v>
      </c>
      <c r="K65" s="134">
        <f>+ROUND(+K62+K63+K64,0)</f>
        <v>7</v>
      </c>
      <c r="L65" s="23"/>
      <c r="M65" s="88">
        <f t="shared" si="6"/>
        <v>66340</v>
      </c>
      <c r="N65" s="134">
        <f t="shared" si="6"/>
        <v>80046</v>
      </c>
    </row>
    <row r="66" spans="1:14" ht="15.75">
      <c r="A66" s="63" t="s">
        <v>72</v>
      </c>
      <c r="B66" s="135"/>
      <c r="C66" s="23"/>
      <c r="D66" s="65"/>
      <c r="E66" s="136"/>
      <c r="F66" s="23"/>
      <c r="G66" s="65"/>
      <c r="H66" s="136"/>
      <c r="I66" s="23"/>
      <c r="J66" s="65"/>
      <c r="K66" s="136"/>
      <c r="L66" s="23"/>
      <c r="M66" s="65"/>
      <c r="N66" s="136"/>
    </row>
    <row r="67" spans="1:14" ht="15.75">
      <c r="A67" s="121" t="s">
        <v>73</v>
      </c>
      <c r="B67" s="122"/>
      <c r="C67" s="23"/>
      <c r="D67" s="69" t="str">
        <f>+IF(+OR(D68&lt;0,D69&lt;0,D70&lt;0),"НЕРАВНЕНИЕ !"," ")</f>
        <v> </v>
      </c>
      <c r="E67" s="137" t="str">
        <f>+IF(+OR(E68&lt;0,E69&lt;0,E70&lt;0),"НЕРАВНЕНИЕ !"," ")</f>
        <v> </v>
      </c>
      <c r="F67" s="23"/>
      <c r="G67" s="69" t="str">
        <f>+IF(+OR(G68&lt;0,G69&lt;0,G70&lt;0),"НЕРАВНЕНИЕ !"," ")</f>
        <v> </v>
      </c>
      <c r="H67" s="137" t="str">
        <f>+IF(+OR(H68&lt;0,H69&lt;0,H70&lt;0),"НЕРАВНЕНИЕ !"," ")</f>
        <v> </v>
      </c>
      <c r="I67" s="23"/>
      <c r="J67" s="69" t="str">
        <f>+IF(+OR(J68&lt;0,J69&lt;0,J70&lt;0),"НЕРАВНЕНИЕ !"," ")</f>
        <v> </v>
      </c>
      <c r="K67" s="137" t="str">
        <f>+IF(+OR(K68&lt;0,K69&lt;0,K70&lt;0),"НЕРАВНЕНИЕ !"," ")</f>
        <v> </v>
      </c>
      <c r="L67" s="23"/>
      <c r="M67" s="69" t="str">
        <f>+IF(+OR(M68&lt;0,M69&lt;0,M70&lt;0),"НЕРАВНЕНИЕ !"," ")</f>
        <v> </v>
      </c>
      <c r="N67" s="137" t="str">
        <f>+IF(+OR(N68&lt;0,N69&lt;0,N70&lt;0),"НЕРАВНЕНИЕ !"," ")</f>
        <v> </v>
      </c>
    </row>
    <row r="68" spans="1:14" ht="15.75">
      <c r="A68" s="71" t="s">
        <v>74</v>
      </c>
      <c r="B68" s="129">
        <v>511</v>
      </c>
      <c r="C68" s="23"/>
      <c r="D68" s="73">
        <f>+ROUND('[1]BALANCE-SHEET-2012-leva'!D68/1000,0)</f>
        <v>0</v>
      </c>
      <c r="E68" s="128">
        <f>+ROUND('[1]BALANCE-SHEET-2012-leva'!E68/1000,0)</f>
        <v>0</v>
      </c>
      <c r="F68" s="23"/>
      <c r="G68" s="73">
        <f>+ROUND('[1]BALANCE-SHEET-2012-leva'!G68/1000,0)</f>
        <v>0</v>
      </c>
      <c r="H68" s="128">
        <f>+ROUND('[1]BALANCE-SHEET-2012-leva'!H68/1000,0)</f>
        <v>0</v>
      </c>
      <c r="I68" s="23"/>
      <c r="J68" s="73">
        <f>+ROUND('[1]BALANCE-SHEET-2012-leva'!J68/1000,0)</f>
        <v>0</v>
      </c>
      <c r="K68" s="128">
        <f>+ROUND('[1]BALANCE-SHEET-2012-leva'!K68/1000,0)</f>
        <v>0</v>
      </c>
      <c r="L68" s="23"/>
      <c r="M68" s="73">
        <f aca="true" t="shared" si="7" ref="M68:N71">+ROUND((D68+G68+J68),0)</f>
        <v>0</v>
      </c>
      <c r="N68" s="128">
        <f t="shared" si="7"/>
        <v>0</v>
      </c>
    </row>
    <row r="69" spans="1:14" ht="15.75">
      <c r="A69" s="71" t="s">
        <v>75</v>
      </c>
      <c r="B69" s="129">
        <v>512</v>
      </c>
      <c r="C69" s="23"/>
      <c r="D69" s="73">
        <f>+ROUND('[1]BALANCE-SHEET-2012-leva'!D69/1000,0)</f>
        <v>329</v>
      </c>
      <c r="E69" s="128">
        <f>+ROUND('[1]BALANCE-SHEET-2012-leva'!E69/1000,0)</f>
        <v>81</v>
      </c>
      <c r="F69" s="23"/>
      <c r="G69" s="73">
        <f>+ROUND('[1]BALANCE-SHEET-2012-leva'!G69/1000,0)</f>
        <v>0</v>
      </c>
      <c r="H69" s="128">
        <f>+ROUND('[1]BALANCE-SHEET-2012-leva'!H69/1000,0)</f>
        <v>0</v>
      </c>
      <c r="I69" s="23"/>
      <c r="J69" s="73">
        <f>+ROUND('[1]BALANCE-SHEET-2012-leva'!J69/1000,0)</f>
        <v>0</v>
      </c>
      <c r="K69" s="128">
        <f>+ROUND('[1]BALANCE-SHEET-2012-leva'!K69/1000,0)</f>
        <v>0</v>
      </c>
      <c r="L69" s="23"/>
      <c r="M69" s="73">
        <f t="shared" si="7"/>
        <v>329</v>
      </c>
      <c r="N69" s="128">
        <f t="shared" si="7"/>
        <v>81</v>
      </c>
    </row>
    <row r="70" spans="1:14" ht="15.75">
      <c r="A70" s="75" t="s">
        <v>76</v>
      </c>
      <c r="B70" s="130">
        <v>513</v>
      </c>
      <c r="C70" s="23"/>
      <c r="D70" s="77">
        <f>+ROUND('[1]BALANCE-SHEET-2012-leva'!D70/1000,0)</f>
        <v>124</v>
      </c>
      <c r="E70" s="131">
        <f>+ROUND('[1]BALANCE-SHEET-2012-leva'!E70/1000,0)</f>
        <v>71</v>
      </c>
      <c r="F70" s="23"/>
      <c r="G70" s="77">
        <f>+ROUND('[1]BALANCE-SHEET-2012-leva'!G70/1000,0)</f>
        <v>0</v>
      </c>
      <c r="H70" s="131">
        <f>+ROUND('[1]BALANCE-SHEET-2012-leva'!H70/1000,0)</f>
        <v>0</v>
      </c>
      <c r="I70" s="23"/>
      <c r="J70" s="77">
        <f>+ROUND('[1]BALANCE-SHEET-2012-leva'!J70/1000,0)</f>
        <v>0</v>
      </c>
      <c r="K70" s="131">
        <f>+ROUND('[1]BALANCE-SHEET-2012-leva'!K70/1000,0)</f>
        <v>0</v>
      </c>
      <c r="L70" s="23"/>
      <c r="M70" s="77">
        <f t="shared" si="7"/>
        <v>124</v>
      </c>
      <c r="N70" s="131">
        <f t="shared" si="7"/>
        <v>71</v>
      </c>
    </row>
    <row r="71" spans="1:14" ht="15.75">
      <c r="A71" s="79" t="s">
        <v>29</v>
      </c>
      <c r="B71" s="138">
        <v>510</v>
      </c>
      <c r="C71" s="23"/>
      <c r="D71" s="81">
        <f>+ROUND(+D68+D69+D70,0)</f>
        <v>453</v>
      </c>
      <c r="E71" s="139">
        <f>+ROUND(+E68+E69+E70,0)</f>
        <v>152</v>
      </c>
      <c r="F71" s="23"/>
      <c r="G71" s="81">
        <f>+ROUND(+G68+G69+G70,0)</f>
        <v>0</v>
      </c>
      <c r="H71" s="139">
        <f>+ROUND(+H68+H69+H70,0)</f>
        <v>0</v>
      </c>
      <c r="I71" s="23"/>
      <c r="J71" s="81">
        <f>+ROUND(+J68+J69+J70,0)</f>
        <v>0</v>
      </c>
      <c r="K71" s="139">
        <f>+ROUND(+K68+K69+K70,0)</f>
        <v>0</v>
      </c>
      <c r="L71" s="23"/>
      <c r="M71" s="81">
        <f t="shared" si="7"/>
        <v>453</v>
      </c>
      <c r="N71" s="139">
        <f t="shared" si="7"/>
        <v>152</v>
      </c>
    </row>
    <row r="72" spans="1:14" ht="15.75">
      <c r="A72" s="67" t="s">
        <v>77</v>
      </c>
      <c r="B72" s="140"/>
      <c r="C72" s="23"/>
      <c r="D72" s="69" t="str">
        <f>+IF(+OR(D73&lt;0,D74&lt;0,D75&lt;0,D76&lt;0,D77&lt;0,D78&lt;0,D79&lt;0,D80&lt;0,D81&lt;0),"НЕРАВНЕНИЕ !"," ")</f>
        <v> </v>
      </c>
      <c r="E72" s="137" t="str">
        <f>+IF(+OR(E73&lt;0,E74&lt;0,E75&lt;0,E76&lt;0,E77&lt;0,E78&lt;0,E79&lt;0,E80&lt;0,E81&lt;0),"НЕРАВНЕНИЕ !"," ")</f>
        <v> </v>
      </c>
      <c r="F72" s="23"/>
      <c r="G72" s="69" t="str">
        <f>+IF(+OR(G73&lt;0,G74&lt;0,G75&lt;0,G76&lt;0,G77&lt;0,G78&lt;0,G79&lt;0,G80&lt;0,G81&lt;0),"НЕРАВНЕНИЕ !"," ")</f>
        <v> </v>
      </c>
      <c r="H72" s="137" t="str">
        <f>+IF(+OR(H73&lt;0,H74&lt;0,H75&lt;0,H76&lt;0,H77&lt;0,H78&lt;0,H79&lt;0,H80&lt;0,H81&lt;0),"НЕРАВНЕНИЕ !"," ")</f>
        <v> </v>
      </c>
      <c r="I72" s="23"/>
      <c r="J72" s="69" t="str">
        <f>+IF(+OR(J73&lt;0,J74&lt;0,J75&lt;0,J76&lt;0,J77&lt;0,J78&lt;0,J79&lt;0,J80&lt;0,J81&lt;0),"НЕРАВНЕНИЕ !"," ")</f>
        <v> </v>
      </c>
      <c r="K72" s="137" t="str">
        <f>+IF(+OR(K73&lt;0,K74&lt;0,K75&lt;0,K76&lt;0,K77&lt;0,K78&lt;0,K79&lt;0,K80&lt;0,K81&lt;0),"НЕРАВНЕНИЕ !"," ")</f>
        <v> </v>
      </c>
      <c r="L72" s="23"/>
      <c r="M72" s="69" t="str">
        <f>+IF(+OR(M73&lt;0,M74&lt;0,M75&lt;0,M76&lt;0,M77&lt;0,M78&lt;0,M79&lt;0,M80&lt;0,M81&lt;0),"НЕРАВНЕНИЕ !"," ")</f>
        <v> </v>
      </c>
      <c r="N72" s="137" t="str">
        <f>+IF(+OR(N73&lt;0,N74&lt;0,N75&lt;0,N76&lt;0,N77&lt;0,N78&lt;0,N79&lt;0,N80&lt;0,N81&lt;0),"НЕРАВНЕНИЕ !"," ")</f>
        <v> </v>
      </c>
    </row>
    <row r="73" spans="1:14" ht="15.75">
      <c r="A73" s="71" t="s">
        <v>78</v>
      </c>
      <c r="B73" s="129">
        <v>521</v>
      </c>
      <c r="C73" s="23"/>
      <c r="D73" s="73">
        <f>+ROUND('[1]BALANCE-SHEET-2012-leva'!D73/1000,0)</f>
        <v>500</v>
      </c>
      <c r="E73" s="128">
        <f>+ROUND('[1]BALANCE-SHEET-2012-leva'!E73/1000,0)</f>
        <v>500</v>
      </c>
      <c r="F73" s="23"/>
      <c r="G73" s="73">
        <f>+ROUND('[1]BALANCE-SHEET-2012-leva'!G73/1000,0)</f>
        <v>0</v>
      </c>
      <c r="H73" s="128">
        <f>+ROUND('[1]BALANCE-SHEET-2012-leva'!H73/1000,0)</f>
        <v>0</v>
      </c>
      <c r="I73" s="23"/>
      <c r="J73" s="73">
        <f>+ROUND('[1]BALANCE-SHEET-2012-leva'!J73/1000,0)</f>
        <v>0</v>
      </c>
      <c r="K73" s="128">
        <f>+ROUND('[1]BALANCE-SHEET-2012-leva'!K73/1000,0)</f>
        <v>0</v>
      </c>
      <c r="L73" s="23"/>
      <c r="M73" s="73">
        <f aca="true" t="shared" si="8" ref="M73:N82">+ROUND((D73+G73+J73),0)</f>
        <v>500</v>
      </c>
      <c r="N73" s="128">
        <f t="shared" si="8"/>
        <v>500</v>
      </c>
    </row>
    <row r="74" spans="1:14" ht="15.75">
      <c r="A74" s="71" t="s">
        <v>79</v>
      </c>
      <c r="B74" s="129">
        <f aca="true" t="shared" si="9" ref="B74:B81">1+B73</f>
        <v>522</v>
      </c>
      <c r="C74" s="23"/>
      <c r="D74" s="73">
        <f>+ROUND('[1]BALANCE-SHEET-2012-leva'!D74/1000,0)</f>
        <v>1938</v>
      </c>
      <c r="E74" s="128">
        <f>+ROUND('[1]BALANCE-SHEET-2012-leva'!E74/1000,0)</f>
        <v>1317</v>
      </c>
      <c r="F74" s="23"/>
      <c r="G74" s="73">
        <f>+ROUND('[1]BALANCE-SHEET-2012-leva'!G74/1000,0)</f>
        <v>5</v>
      </c>
      <c r="H74" s="128">
        <f>+ROUND('[1]BALANCE-SHEET-2012-leva'!H74/1000,0)</f>
        <v>355</v>
      </c>
      <c r="I74" s="23"/>
      <c r="J74" s="73">
        <f>+ROUND('[1]BALANCE-SHEET-2012-leva'!J74/1000,0)</f>
        <v>0</v>
      </c>
      <c r="K74" s="128">
        <f>+ROUND('[1]BALANCE-SHEET-2012-leva'!K74/1000,0)</f>
        <v>0</v>
      </c>
      <c r="L74" s="23"/>
      <c r="M74" s="73">
        <f t="shared" si="8"/>
        <v>1943</v>
      </c>
      <c r="N74" s="128">
        <f t="shared" si="8"/>
        <v>1672</v>
      </c>
    </row>
    <row r="75" spans="1:14" ht="15.75">
      <c r="A75" s="71" t="s">
        <v>80</v>
      </c>
      <c r="B75" s="129">
        <f t="shared" si="9"/>
        <v>523</v>
      </c>
      <c r="C75" s="23"/>
      <c r="D75" s="73">
        <f>+ROUND('[1]BALANCE-SHEET-2012-leva'!D75/1000,0)</f>
        <v>0</v>
      </c>
      <c r="E75" s="128">
        <f>+ROUND('[1]BALANCE-SHEET-2012-leva'!E75/1000,0)</f>
        <v>0</v>
      </c>
      <c r="F75" s="23"/>
      <c r="G75" s="73">
        <f>+ROUND('[1]BALANCE-SHEET-2012-leva'!G75/1000,0)</f>
        <v>0</v>
      </c>
      <c r="H75" s="128">
        <f>+ROUND('[1]BALANCE-SHEET-2012-leva'!H75/1000,0)</f>
        <v>0</v>
      </c>
      <c r="I75" s="23"/>
      <c r="J75" s="73">
        <f>+ROUND('[1]BALANCE-SHEET-2012-leva'!J75/1000,0)</f>
        <v>0</v>
      </c>
      <c r="K75" s="128">
        <f>+ROUND('[1]BALANCE-SHEET-2012-leva'!K75/1000,0)</f>
        <v>0</v>
      </c>
      <c r="L75" s="23"/>
      <c r="M75" s="73">
        <f t="shared" si="8"/>
        <v>0</v>
      </c>
      <c r="N75" s="128">
        <f t="shared" si="8"/>
        <v>0</v>
      </c>
    </row>
    <row r="76" spans="1:14" ht="15.75">
      <c r="A76" s="71" t="s">
        <v>81</v>
      </c>
      <c r="B76" s="129">
        <f t="shared" si="9"/>
        <v>524</v>
      </c>
      <c r="C76" s="23"/>
      <c r="D76" s="73">
        <f>+ROUND('[1]BALANCE-SHEET-2012-leva'!D76/1000,0)</f>
        <v>0</v>
      </c>
      <c r="E76" s="128">
        <f>+ROUND('[1]BALANCE-SHEET-2012-leva'!E76/1000,0)</f>
        <v>0</v>
      </c>
      <c r="F76" s="23"/>
      <c r="G76" s="73">
        <f>+ROUND('[1]BALANCE-SHEET-2012-leva'!G76/1000,0)</f>
        <v>0</v>
      </c>
      <c r="H76" s="128">
        <f>+ROUND('[1]BALANCE-SHEET-2012-leva'!H76/1000,0)</f>
        <v>0</v>
      </c>
      <c r="I76" s="23"/>
      <c r="J76" s="73">
        <f>+ROUND('[1]BALANCE-SHEET-2012-leva'!J76/1000,0)</f>
        <v>0</v>
      </c>
      <c r="K76" s="128">
        <f>+ROUND('[1]BALANCE-SHEET-2012-leva'!K76/1000,0)</f>
        <v>0</v>
      </c>
      <c r="L76" s="23"/>
      <c r="M76" s="73">
        <f t="shared" si="8"/>
        <v>0</v>
      </c>
      <c r="N76" s="128">
        <f t="shared" si="8"/>
        <v>0</v>
      </c>
    </row>
    <row r="77" spans="1:14" ht="15.75">
      <c r="A77" s="71" t="s">
        <v>82</v>
      </c>
      <c r="B77" s="129">
        <f t="shared" si="9"/>
        <v>525</v>
      </c>
      <c r="C77" s="23"/>
      <c r="D77" s="141">
        <f>+ROUND('[1]BALANCE-SHEET-2012-leva'!D77/1000,0)</f>
        <v>86</v>
      </c>
      <c r="E77" s="142">
        <f>+ROUND('[1]BALANCE-SHEET-2012-leva'!E77/1000,0)</f>
        <v>107</v>
      </c>
      <c r="F77" s="23"/>
      <c r="G77" s="141">
        <f>+ROUND('[1]BALANCE-SHEET-2012-leva'!G77/1000,0)</f>
        <v>3</v>
      </c>
      <c r="H77" s="142">
        <f>+ROUND('[1]BALANCE-SHEET-2012-leva'!H77/1000,0)</f>
        <v>5</v>
      </c>
      <c r="I77" s="23"/>
      <c r="J77" s="141">
        <f>+ROUND('[1]BALANCE-SHEET-2012-leva'!J77/1000,0)</f>
        <v>0</v>
      </c>
      <c r="K77" s="142">
        <f>+ROUND('[1]BALANCE-SHEET-2012-leva'!K77/1000,0)</f>
        <v>0</v>
      </c>
      <c r="L77" s="23"/>
      <c r="M77" s="141">
        <f t="shared" si="8"/>
        <v>89</v>
      </c>
      <c r="N77" s="142">
        <f t="shared" si="8"/>
        <v>112</v>
      </c>
    </row>
    <row r="78" spans="1:14" ht="15.75">
      <c r="A78" s="71" t="s">
        <v>83</v>
      </c>
      <c r="B78" s="129">
        <f t="shared" si="9"/>
        <v>526</v>
      </c>
      <c r="C78" s="23"/>
      <c r="D78" s="73">
        <f>+ROUND('[1]BALANCE-SHEET-2012-leva'!D78/1000,0)</f>
        <v>275</v>
      </c>
      <c r="E78" s="128">
        <f>+ROUND('[1]BALANCE-SHEET-2012-leva'!E78/1000,0)</f>
        <v>278</v>
      </c>
      <c r="F78" s="23"/>
      <c r="G78" s="73">
        <f>+ROUND('[1]BALANCE-SHEET-2012-leva'!G78/1000,0)</f>
        <v>10</v>
      </c>
      <c r="H78" s="128">
        <f>+ROUND('[1]BALANCE-SHEET-2012-leva'!H78/1000,1)</f>
        <v>20.4</v>
      </c>
      <c r="I78" s="23"/>
      <c r="J78" s="73">
        <f>+ROUND('[1]BALANCE-SHEET-2012-leva'!J78/1000,0)</f>
        <v>0</v>
      </c>
      <c r="K78" s="128">
        <f>+ROUND('[1]BALANCE-SHEET-2012-leva'!K78/1000,0)</f>
        <v>0</v>
      </c>
      <c r="L78" s="23"/>
      <c r="M78" s="73">
        <f t="shared" si="8"/>
        <v>285</v>
      </c>
      <c r="N78" s="128">
        <f t="shared" si="8"/>
        <v>298</v>
      </c>
    </row>
    <row r="79" spans="1:14" ht="15.75">
      <c r="A79" s="71" t="s">
        <v>84</v>
      </c>
      <c r="B79" s="129">
        <f t="shared" si="9"/>
        <v>527</v>
      </c>
      <c r="C79" s="23"/>
      <c r="D79" s="73">
        <f>+ROUND('[1]BALANCE-SHEET-2012-leva'!D79/1000,0)</f>
        <v>444</v>
      </c>
      <c r="E79" s="128">
        <f>+ROUND('[1]BALANCE-SHEET-2012-leva'!E79/1000,0)</f>
        <v>332</v>
      </c>
      <c r="F79" s="23"/>
      <c r="G79" s="73">
        <f>+ROUND('[1]BALANCE-SHEET-2012-leva'!G79/1000,0)</f>
        <v>0</v>
      </c>
      <c r="H79" s="128">
        <f>+ROUND('[1]BALANCE-SHEET-2012-leva'!H79/1000,0)</f>
        <v>9</v>
      </c>
      <c r="I79" s="23"/>
      <c r="J79" s="73">
        <f>+ROUND('[1]BALANCE-SHEET-2012-leva'!J79/1000,0)</f>
        <v>0</v>
      </c>
      <c r="K79" s="128">
        <f>+ROUND('[1]BALANCE-SHEET-2012-leva'!K79/1000,0)</f>
        <v>0</v>
      </c>
      <c r="L79" s="23"/>
      <c r="M79" s="73">
        <f t="shared" si="8"/>
        <v>444</v>
      </c>
      <c r="N79" s="128">
        <f t="shared" si="8"/>
        <v>341</v>
      </c>
    </row>
    <row r="80" spans="1:14" ht="15.75">
      <c r="A80" s="71" t="s">
        <v>85</v>
      </c>
      <c r="B80" s="129">
        <f t="shared" si="9"/>
        <v>528</v>
      </c>
      <c r="C80" s="23"/>
      <c r="D80" s="73">
        <f>+ROUND('[1]BALANCE-SHEET-2012-leva'!D80/1000,0)</f>
        <v>0</v>
      </c>
      <c r="E80" s="128">
        <f>+ROUND('[1]BALANCE-SHEET-2012-leva'!E80/1000,0)</f>
        <v>0</v>
      </c>
      <c r="F80" s="23"/>
      <c r="G80" s="73">
        <f>+ROUND('[1]BALANCE-SHEET-2012-leva'!G80/1000,0)</f>
        <v>171</v>
      </c>
      <c r="H80" s="128">
        <f>+ROUND('[1]BALANCE-SHEET-2012-leva'!H80/1000,0)</f>
        <v>40</v>
      </c>
      <c r="I80" s="23"/>
      <c r="J80" s="73">
        <f>+ROUND('[1]BALANCE-SHEET-2012-leva'!J80/1000,0)</f>
        <v>0</v>
      </c>
      <c r="K80" s="128">
        <f>+ROUND('[1]BALANCE-SHEET-2012-leva'!K80/1000,0)</f>
        <v>0</v>
      </c>
      <c r="L80" s="23"/>
      <c r="M80" s="73">
        <f t="shared" si="8"/>
        <v>171</v>
      </c>
      <c r="N80" s="128">
        <f t="shared" si="8"/>
        <v>40</v>
      </c>
    </row>
    <row r="81" spans="1:14" ht="15.75">
      <c r="A81" s="75" t="s">
        <v>86</v>
      </c>
      <c r="B81" s="130">
        <f t="shared" si="9"/>
        <v>529</v>
      </c>
      <c r="C81" s="23"/>
      <c r="D81" s="77">
        <f>+ROUND('[1]BALANCE-SHEET-2012-leva'!D81/1000,0)</f>
        <v>461</v>
      </c>
      <c r="E81" s="131">
        <f>+ROUND('[1]BALANCE-SHEET-2012-leva'!E81/1000,0)</f>
        <v>671</v>
      </c>
      <c r="F81" s="23"/>
      <c r="G81" s="77">
        <f>+ROUND('[1]BALANCE-SHEET-2012-leva'!G81/1000,0)</f>
        <v>26</v>
      </c>
      <c r="H81" s="131">
        <f>+ROUND('[1]BALANCE-SHEET-2012-leva'!H81/1000,0)</f>
        <v>42</v>
      </c>
      <c r="I81" s="23"/>
      <c r="J81" s="77">
        <f>+ROUND('[1]BALANCE-SHEET-2012-leva'!J81/1000,0)</f>
        <v>378</v>
      </c>
      <c r="K81" s="131">
        <f>+ROUND('[1]BALANCE-SHEET-2012-leva'!K81/1000,0)</f>
        <v>1947</v>
      </c>
      <c r="L81" s="23"/>
      <c r="M81" s="77">
        <f t="shared" si="8"/>
        <v>865</v>
      </c>
      <c r="N81" s="131">
        <f t="shared" si="8"/>
        <v>2660</v>
      </c>
    </row>
    <row r="82" spans="1:14" ht="15.75">
      <c r="A82" s="79" t="s">
        <v>45</v>
      </c>
      <c r="B82" s="143">
        <v>520</v>
      </c>
      <c r="C82" s="23"/>
      <c r="D82" s="144">
        <f>+ROUND(SUM(D73:D81),0)</f>
        <v>3704</v>
      </c>
      <c r="E82" s="145">
        <f>+ROUND(SUM(E73:E81),0)</f>
        <v>3205</v>
      </c>
      <c r="F82" s="23"/>
      <c r="G82" s="144">
        <f>+ROUND(SUM(G73:G81),0)</f>
        <v>215</v>
      </c>
      <c r="H82" s="145">
        <f>+ROUND(SUM(H73:H81),0)</f>
        <v>471</v>
      </c>
      <c r="I82" s="23"/>
      <c r="J82" s="144">
        <f>+ROUND(SUM(J73:J81),0)</f>
        <v>378</v>
      </c>
      <c r="K82" s="145">
        <f>+ROUND(SUM(K73:K81),0)</f>
        <v>1947</v>
      </c>
      <c r="L82" s="23"/>
      <c r="M82" s="144">
        <f t="shared" si="8"/>
        <v>4297</v>
      </c>
      <c r="N82" s="145">
        <f t="shared" si="8"/>
        <v>5623</v>
      </c>
    </row>
    <row r="83" spans="1:14" ht="15.75">
      <c r="A83" s="67" t="s">
        <v>87</v>
      </c>
      <c r="B83" s="140"/>
      <c r="C83" s="23"/>
      <c r="D83" s="69" t="str">
        <f>+IF(+OR(D84&lt;0,D85&lt;0),"НЕРАВНЕНИЕ !"," ")</f>
        <v> </v>
      </c>
      <c r="E83" s="137" t="str">
        <f>+IF(+OR(E84&lt;0,E85&lt;0),"НЕРАВНЕНИЕ !"," ")</f>
        <v> </v>
      </c>
      <c r="F83" s="23"/>
      <c r="G83" s="69" t="str">
        <f>+IF(+OR(G84&lt;0,G85&lt;0),"НЕРАВНЕНИЕ !"," ")</f>
        <v> </v>
      </c>
      <c r="H83" s="137" t="str">
        <f>+IF(+OR(H84&lt;0,H85&lt;0),"НЕРАВНЕНИЕ !"," ")</f>
        <v> </v>
      </c>
      <c r="I83" s="23"/>
      <c r="J83" s="69" t="str">
        <f>+IF(+OR(J84&lt;0,J85&lt;0),"НЕРАВНЕНИЕ !"," ")</f>
        <v> </v>
      </c>
      <c r="K83" s="137" t="str">
        <f>+IF(+OR(K84&lt;0,K85&lt;0),"НЕРАВНЕНИЕ !"," ")</f>
        <v> </v>
      </c>
      <c r="L83" s="23"/>
      <c r="M83" s="69" t="str">
        <f>+IF(+OR(M84&lt;0,M85&lt;0),"НЕРАВНЕНИЕ !"," ")</f>
        <v> </v>
      </c>
      <c r="N83" s="137" t="str">
        <f>+IF(+OR(N84&lt;0,N85&lt;0),"НЕРАВНЕНИЕ !"," ")</f>
        <v> </v>
      </c>
    </row>
    <row r="84" spans="1:14" ht="15.75">
      <c r="A84" s="71" t="s">
        <v>88</v>
      </c>
      <c r="B84" s="129">
        <v>531</v>
      </c>
      <c r="C84" s="23"/>
      <c r="D84" s="73">
        <f>+ROUND('[1]BALANCE-SHEET-2012-leva'!D84/1000,0)</f>
        <v>384</v>
      </c>
      <c r="E84" s="128">
        <f>+ROUND('[1]BALANCE-SHEET-2012-leva'!E84/1000,0)</f>
        <v>338</v>
      </c>
      <c r="F84" s="23"/>
      <c r="G84" s="73">
        <f>+ROUND('[1]BALANCE-SHEET-2012-leva'!G84/1000,0)</f>
        <v>0</v>
      </c>
      <c r="H84" s="128">
        <f>+ROUND('[1]BALANCE-SHEET-2012-leva'!H84/1000,0)</f>
        <v>5</v>
      </c>
      <c r="I84" s="23"/>
      <c r="J84" s="73">
        <f>+ROUND('[1]BALANCE-SHEET-2012-leva'!J84/1000,0)</f>
        <v>0</v>
      </c>
      <c r="K84" s="128">
        <f>+ROUND('[1]BALANCE-SHEET-2012-leva'!K84/1000,0)</f>
        <v>0</v>
      </c>
      <c r="L84" s="23"/>
      <c r="M84" s="73">
        <f aca="true" t="shared" si="10" ref="M84:N86">+ROUND((D84+G84+J84),0)</f>
        <v>384</v>
      </c>
      <c r="N84" s="128">
        <f t="shared" si="10"/>
        <v>343</v>
      </c>
    </row>
    <row r="85" spans="1:14" ht="15.75">
      <c r="A85" s="75" t="s">
        <v>89</v>
      </c>
      <c r="B85" s="130">
        <v>532</v>
      </c>
      <c r="C85" s="23"/>
      <c r="D85" s="77">
        <f>+ROUND('[1]BALANCE-SHEET-2012-leva'!D85/1000,0)</f>
        <v>0</v>
      </c>
      <c r="E85" s="131">
        <f>+ROUND('[1]BALANCE-SHEET-2012-leva'!E85/1000,0)</f>
        <v>0</v>
      </c>
      <c r="F85" s="23"/>
      <c r="G85" s="77">
        <f>+ROUND('[1]BALANCE-SHEET-2012-leva'!G85/1000,0)</f>
        <v>0</v>
      </c>
      <c r="H85" s="131">
        <f>+ROUND('[1]BALANCE-SHEET-2012-leva'!H85/1000,0)</f>
        <v>0</v>
      </c>
      <c r="I85" s="23"/>
      <c r="J85" s="77">
        <f>+ROUND('[1]BALANCE-SHEET-2012-leva'!J85/1000,0)</f>
        <v>0</v>
      </c>
      <c r="K85" s="131">
        <f>+ROUND('[1]BALANCE-SHEET-2012-leva'!K85/1000,0)</f>
        <v>0</v>
      </c>
      <c r="L85" s="23"/>
      <c r="M85" s="77">
        <f t="shared" si="10"/>
        <v>0</v>
      </c>
      <c r="N85" s="131">
        <f t="shared" si="10"/>
        <v>0</v>
      </c>
    </row>
    <row r="86" spans="1:14" ht="15.75">
      <c r="A86" s="79" t="s">
        <v>34</v>
      </c>
      <c r="B86" s="138">
        <v>530</v>
      </c>
      <c r="C86" s="23"/>
      <c r="D86" s="81">
        <f>+ROUND(+D84+D85,0)</f>
        <v>384</v>
      </c>
      <c r="E86" s="82">
        <f>+ROUND(+E84+E85,0)</f>
        <v>338</v>
      </c>
      <c r="F86" s="23"/>
      <c r="G86" s="81">
        <f>+ROUND(+G84+G85,0)</f>
        <v>0</v>
      </c>
      <c r="H86" s="82">
        <f>+ROUND(+H84+H85,0)</f>
        <v>5</v>
      </c>
      <c r="I86" s="23"/>
      <c r="J86" s="81">
        <f>+ROUND(+J84+J85,0)</f>
        <v>0</v>
      </c>
      <c r="K86" s="82">
        <f>+ROUND(+K84+K85,0)</f>
        <v>0</v>
      </c>
      <c r="L86" s="23"/>
      <c r="M86" s="81">
        <f t="shared" si="10"/>
        <v>384</v>
      </c>
      <c r="N86" s="82">
        <f t="shared" si="10"/>
        <v>343</v>
      </c>
    </row>
    <row r="87" spans="1:14" ht="5.25" customHeight="1">
      <c r="A87" s="67"/>
      <c r="B87" s="140"/>
      <c r="C87" s="23"/>
      <c r="D87" s="83"/>
      <c r="E87" s="146"/>
      <c r="F87" s="23"/>
      <c r="G87" s="83"/>
      <c r="H87" s="146"/>
      <c r="I87" s="23"/>
      <c r="J87" s="83"/>
      <c r="K87" s="146"/>
      <c r="L87" s="23"/>
      <c r="M87" s="83"/>
      <c r="N87" s="146"/>
    </row>
    <row r="88" spans="1:14" ht="19.5" thickBot="1">
      <c r="A88" s="132" t="s">
        <v>90</v>
      </c>
      <c r="B88" s="133">
        <v>500</v>
      </c>
      <c r="C88" s="23"/>
      <c r="D88" s="88">
        <f>+ROUND(+D71+D82+D86,0)</f>
        <v>4541</v>
      </c>
      <c r="E88" s="134">
        <f>+ROUND(+E71+E82+E86,0)</f>
        <v>3695</v>
      </c>
      <c r="F88" s="23"/>
      <c r="G88" s="88">
        <f>+ROUND(+G71+G82+G86,0)</f>
        <v>215</v>
      </c>
      <c r="H88" s="134">
        <f>+ROUND(+H71+H82+H86,0)</f>
        <v>476</v>
      </c>
      <c r="I88" s="23"/>
      <c r="J88" s="88">
        <f>+ROUND(+J71+J82+J86,0)</f>
        <v>378</v>
      </c>
      <c r="K88" s="134">
        <f>+ROUND(+K71+K82+K86,0)</f>
        <v>1947</v>
      </c>
      <c r="L88" s="23"/>
      <c r="M88" s="88">
        <f>+ROUND((D88+G88+J88),0)</f>
        <v>5134</v>
      </c>
      <c r="N88" s="134">
        <f>+ROUND((E88+H88+K88),0)</f>
        <v>6118</v>
      </c>
    </row>
    <row r="89" spans="1:14" ht="6" customHeight="1" thickBot="1">
      <c r="A89" s="67"/>
      <c r="B89" s="140"/>
      <c r="C89" s="23"/>
      <c r="D89" s="83"/>
      <c r="E89" s="146"/>
      <c r="F89" s="23"/>
      <c r="G89" s="83"/>
      <c r="H89" s="146"/>
      <c r="I89" s="23"/>
      <c r="J89" s="83"/>
      <c r="K89" s="146"/>
      <c r="L89" s="23"/>
      <c r="M89" s="83"/>
      <c r="N89" s="146"/>
    </row>
    <row r="90" spans="1:14" ht="21" thickBot="1">
      <c r="A90" s="147" t="s">
        <v>91</v>
      </c>
      <c r="B90" s="148">
        <v>600</v>
      </c>
      <c r="C90" s="23"/>
      <c r="D90" s="149">
        <f>ROUND(+D65+D88,0)</f>
        <v>70884</v>
      </c>
      <c r="E90" s="150">
        <f>ROUND(+E65+E88,0)</f>
        <v>83274</v>
      </c>
      <c r="F90" s="23"/>
      <c r="G90" s="149">
        <f>ROUND(+G65+G88,0)</f>
        <v>205</v>
      </c>
      <c r="H90" s="150">
        <f>ROUND(+H65+H88,0)</f>
        <v>936</v>
      </c>
      <c r="I90" s="23"/>
      <c r="J90" s="149">
        <f>ROUND(+J65+J88,0)</f>
        <v>385</v>
      </c>
      <c r="K90" s="150">
        <f>ROUND(+K65+K88,0)</f>
        <v>1954</v>
      </c>
      <c r="L90" s="23"/>
      <c r="M90" s="149">
        <f>+ROUND((D90+G90+J90),0)</f>
        <v>71474</v>
      </c>
      <c r="N90" s="150">
        <f>+ROUND((E90+H90+K90),0)</f>
        <v>86164</v>
      </c>
    </row>
    <row r="91" spans="1:14" ht="21" customHeight="1" thickBot="1">
      <c r="A91" s="151" t="s">
        <v>92</v>
      </c>
      <c r="B91" s="152">
        <v>650</v>
      </c>
      <c r="C91" s="23"/>
      <c r="D91" s="99">
        <f>+ROUND('[1]BALANCE-SHEET-2012-leva'!D91/1000,0)</f>
        <v>7931</v>
      </c>
      <c r="E91" s="153">
        <f>+ROUND('[1]BALANCE-SHEET-2012-leva'!E91/1000,0)</f>
        <v>3406</v>
      </c>
      <c r="F91" s="23"/>
      <c r="G91" s="99">
        <f>+ROUND('[1]BALANCE-SHEET-2012-leva'!G91/1000,0)</f>
        <v>233</v>
      </c>
      <c r="H91" s="153">
        <f>+ROUND('[1]BALANCE-SHEET-2012-leva'!H91/1000,0)</f>
        <v>1590</v>
      </c>
      <c r="I91" s="23"/>
      <c r="J91" s="99">
        <f>+ROUND('[1]BALANCE-SHEET-2012-leva'!J91/1000,0)</f>
        <v>0</v>
      </c>
      <c r="K91" s="153">
        <f>+ROUND('[1]BALANCE-SHEET-2012-leva'!K91/1000,0)</f>
        <v>0</v>
      </c>
      <c r="L91" s="23"/>
      <c r="M91" s="101">
        <f>+ROUND((D91+G91+J91),0)</f>
        <v>8164</v>
      </c>
      <c r="N91" s="102">
        <f>+ROUND((E91+H91+K91),0)</f>
        <v>4996</v>
      </c>
    </row>
    <row r="92" spans="1:14" ht="16.5" thickTop="1">
      <c r="A92" s="154"/>
      <c r="B92" s="39"/>
      <c r="C92" s="23"/>
      <c r="D92" s="105" t="str">
        <f>+IF(+OR(D91&lt;0),"НЕРАВНЕНИЕ !"," ")</f>
        <v> </v>
      </c>
      <c r="E92" s="105" t="str">
        <f>+IF(+OR(E91&lt;0),"НЕРАВНЕНИЕ !"," ")</f>
        <v> </v>
      </c>
      <c r="F92" s="23"/>
      <c r="G92" s="105" t="str">
        <f>+IF(+OR(G91&lt;0),"НЕРАВНЕНИЕ !"," ")</f>
        <v> </v>
      </c>
      <c r="H92" s="105" t="str">
        <f>+IF(+OR(H91&lt;0),"НЕРАВНЕНИЕ !"," ")</f>
        <v> </v>
      </c>
      <c r="I92" s="23"/>
      <c r="J92" s="105" t="str">
        <f>+IF(+OR(J91&lt;0),"НЕРАВНЕНИЕ !"," ")</f>
        <v> </v>
      </c>
      <c r="K92" s="105" t="str">
        <f>+IF(+OR(K91&lt;0),"НЕРАВНЕНИЕ !"," ")</f>
        <v> </v>
      </c>
      <c r="L92" s="23"/>
      <c r="M92" s="105" t="str">
        <f>+IF(+OR(M91&lt;0),"НЕРАВНЕНИЕ !"," ")</f>
        <v> </v>
      </c>
      <c r="N92" s="105" t="str">
        <f>+IF(+OR(N91&lt;0),"НЕРАВНЕНИЕ !"," ")</f>
        <v> </v>
      </c>
    </row>
    <row r="93" spans="1:14" ht="18.75">
      <c r="A93" s="155" t="s">
        <v>93</v>
      </c>
      <c r="B93" s="106"/>
      <c r="C93" s="23"/>
      <c r="D93" s="156" t="str">
        <f>+'[1]TRIAL-BALANCE-2012'!K10</f>
        <v>29.04.2013 г.</v>
      </c>
      <c r="E93" s="156"/>
      <c r="F93" s="23"/>
      <c r="G93" s="157"/>
      <c r="H93" s="24"/>
      <c r="I93" s="23"/>
      <c r="J93" s="24"/>
      <c r="K93" s="10"/>
      <c r="L93" s="23"/>
      <c r="M93" s="24"/>
      <c r="N93" s="10"/>
    </row>
    <row r="94" spans="1:14" ht="4.5" customHeight="1">
      <c r="A94" s="10"/>
      <c r="B94" s="10"/>
      <c r="C94" s="10"/>
      <c r="D94" s="10"/>
      <c r="E94" s="10"/>
      <c r="F94" s="23"/>
      <c r="G94" s="158"/>
      <c r="H94" s="159"/>
      <c r="I94" s="23"/>
      <c r="J94" s="24"/>
      <c r="K94" s="160"/>
      <c r="L94" s="23"/>
      <c r="M94" s="24"/>
      <c r="N94" s="160"/>
    </row>
    <row r="95" spans="1:14" ht="18.75">
      <c r="A95" s="155" t="s">
        <v>94</v>
      </c>
      <c r="B95" s="106"/>
      <c r="C95" s="23"/>
      <c r="D95" s="161"/>
      <c r="E95" s="162"/>
      <c r="F95" s="23"/>
      <c r="G95" s="10"/>
      <c r="H95" s="155" t="s">
        <v>95</v>
      </c>
      <c r="I95" s="23"/>
      <c r="J95" s="155"/>
      <c r="K95" s="163"/>
      <c r="L95" s="164"/>
      <c r="M95" s="165"/>
      <c r="N95" s="163"/>
    </row>
    <row r="96" spans="1:14" ht="6.75" customHeight="1">
      <c r="A96" s="24"/>
      <c r="B96" s="10"/>
      <c r="C96" s="23"/>
      <c r="D96" s="10"/>
      <c r="E96" s="157"/>
      <c r="F96" s="23"/>
      <c r="G96" s="10"/>
      <c r="H96" s="10"/>
      <c r="I96" s="23"/>
      <c r="J96" s="10"/>
      <c r="K96" s="10"/>
      <c r="L96" s="23"/>
      <c r="M96" s="10"/>
      <c r="N96" s="10"/>
    </row>
    <row r="97" spans="3:12" ht="16.5" thickBot="1">
      <c r="C97" s="166"/>
      <c r="F97" s="166"/>
      <c r="I97" s="166"/>
      <c r="L97" s="166"/>
    </row>
    <row r="98" spans="1:14" s="178" customFormat="1" ht="16.5" thickBot="1">
      <c r="A98" s="167" t="s">
        <v>96</v>
      </c>
      <c r="B98" s="168"/>
      <c r="C98" s="166"/>
      <c r="D98" s="169" t="str">
        <f>+IF(D53=+D90,"O K","НЕРАВНЕНИЕ !")</f>
        <v>НЕРАВНЕНИЕ !</v>
      </c>
      <c r="E98" s="170" t="str">
        <f>+IF(E53=+E90,"O K","НЕРАВНЕНИЕ !")</f>
        <v>НЕРАВНЕНИЕ !</v>
      </c>
      <c r="F98" s="166"/>
      <c r="G98" s="171" t="str">
        <f>+IF(G53=+G90,"O K","НЕРАВНЕНИЕ !")</f>
        <v>НЕРАВНЕНИЕ !</v>
      </c>
      <c r="H98" s="172" t="str">
        <f>+IF(H53=+H90,"O K","НЕРАВНЕНИЕ !")</f>
        <v>O K</v>
      </c>
      <c r="I98" s="173"/>
      <c r="J98" s="174" t="str">
        <f>+IF(J53=+J90,"O K","НЕРАВНЕНИЕ !")</f>
        <v>НЕРАВНЕНИЕ !</v>
      </c>
      <c r="K98" s="175" t="str">
        <f>+IF(K53=+K90,"O K","НЕРАВНЕНИЕ !")</f>
        <v>НЕРАВНЕНИЕ !</v>
      </c>
      <c r="L98" s="166"/>
      <c r="M98" s="176" t="str">
        <f>+IF(M53=+M90,"O K","НЕРАВНЕНИЕ !")</f>
        <v>НЕРАВНЕНИЕ !</v>
      </c>
      <c r="N98" s="177" t="str">
        <f>+IF(N53=+N90,"O K","НЕРАВНЕНИЕ !")</f>
        <v>НЕРАВНЕНИЕ !</v>
      </c>
    </row>
    <row r="99" spans="1:14" s="178" customFormat="1" ht="16.5" thickBot="1">
      <c r="A99" s="179" t="s">
        <v>97</v>
      </c>
      <c r="B99" s="168"/>
      <c r="C99" s="166"/>
      <c r="D99" s="169" t="str">
        <f>+IF(+ROUND(+D54-D91,0)-ROUND(+SUM('[1]BALANCE-SHEET-2012-leva'!D54-'[1]BALANCE-SHEET-2012-leva'!D91)/1000,0)=0,"O K","НЕРАВНЕНИЕ !")</f>
        <v>O K</v>
      </c>
      <c r="E99" s="170" t="str">
        <f>+IF(+ROUND(+E54-E91,0)-ROUND(+SUM('[1]BALANCE-SHEET-2012-leva'!E54-'[1]BALANCE-SHEET-2012-leva'!E91)/1000,0)=0,"O K","НЕРАВНЕНИЕ !")</f>
        <v>НЕРАВНЕНИЕ !</v>
      </c>
      <c r="F99" s="173"/>
      <c r="G99" s="171" t="str">
        <f>+IF(+ROUND(+G54-G91,0)-ROUND(+SUM('[1]BALANCE-SHEET-2012-leva'!G54-'[1]BALANCE-SHEET-2012-leva'!G91)/1000,0)=0,"O K","НЕРАВНЕНИЕ !")</f>
        <v>O K</v>
      </c>
      <c r="H99" s="172" t="str">
        <f>+IF(+ROUND(+H54-H91,0)-ROUND(+SUM('[1]BALANCE-SHEET-2012-leva'!H54-'[1]BALANCE-SHEET-2012-leva'!H91)/1000,0)=0,"O K","НЕРАВНЕНИЕ !")</f>
        <v>O K</v>
      </c>
      <c r="I99" s="173"/>
      <c r="J99" s="174" t="str">
        <f>+IF(+ROUND(+J54-J91,0)-ROUND(+SUM('[1]BALANCE-SHEET-2012-leva'!J54-'[1]BALANCE-SHEET-2012-leva'!J91)/1000,0)=0,"O K","НЕРАВНЕНИЕ !")</f>
        <v>O K</v>
      </c>
      <c r="K99" s="175" t="str">
        <f>+IF(+ROUND(+K54-K91,0)-ROUND(+SUM('[1]BALANCE-SHEET-2012-leva'!K54-'[1]BALANCE-SHEET-2012-leva'!K91)/1000,0)=0,"O K","НЕРАВНЕНИЕ !")</f>
        <v>O K</v>
      </c>
      <c r="L99" s="166"/>
      <c r="M99" s="176" t="str">
        <f>+IF(+ROUND(+M54-M91,0)-ROUND(+SUM('[1]BALANCE-SHEET-2012-leva'!M54-'[1]BALANCE-SHEET-2012-leva'!M91)/1000,0)=0,"O K","НЕРАВНЕНИЕ !")</f>
        <v>O K</v>
      </c>
      <c r="N99" s="177" t="str">
        <f>+IF(+ROUND(+N54-N91,0)-ROUND(+SUM('[1]BALANCE-SHEET-2012-leva'!N54-'[1]BALANCE-SHEET-2012-leva'!N91)/1000,0)=0,"O K","НЕРАВНЕНИЕ !")</f>
        <v>O K</v>
      </c>
    </row>
    <row r="100" spans="3:12" s="178" customFormat="1" ht="16.5" thickBot="1">
      <c r="C100" s="166"/>
      <c r="F100" s="166"/>
      <c r="I100" s="166"/>
      <c r="L100" s="166"/>
    </row>
    <row r="101" spans="1:14" s="178" customFormat="1" ht="16.5" thickBot="1">
      <c r="A101" s="167" t="s">
        <v>98</v>
      </c>
      <c r="B101" s="168"/>
      <c r="C101" s="166"/>
      <c r="D101" s="180">
        <f>+ROUND(D53-D90,0)</f>
        <v>-2</v>
      </c>
      <c r="E101" s="181">
        <f>+ROUND(E53-E90,0)</f>
        <v>2</v>
      </c>
      <c r="F101" s="182"/>
      <c r="G101" s="183">
        <f>+ROUND(G53-G90,0)</f>
        <v>-1</v>
      </c>
      <c r="H101" s="184">
        <f>+ROUND(H53-H90,0)</f>
        <v>0</v>
      </c>
      <c r="I101" s="182"/>
      <c r="J101" s="185">
        <f>+ROUND(J53-J90,0)</f>
        <v>1</v>
      </c>
      <c r="K101" s="186">
        <f>+ROUND(K53-K90,0)</f>
        <v>1</v>
      </c>
      <c r="L101" s="182"/>
      <c r="M101" s="187">
        <f>+ROUND(M53-M90,0)</f>
        <v>-2</v>
      </c>
      <c r="N101" s="188">
        <f>+ROUND(N53-N90,0)</f>
        <v>3</v>
      </c>
    </row>
    <row r="102" spans="1:14" s="178" customFormat="1" ht="16.5" thickBot="1">
      <c r="A102" s="189" t="s">
        <v>99</v>
      </c>
      <c r="B102" s="168"/>
      <c r="C102" s="166"/>
      <c r="D102" s="180">
        <f>+ROUND(+D54-D91,0)-ROUND(+SUM('[1]BALANCE-SHEET-2012-leva'!D54-'[1]BALANCE-SHEET-2012-leva'!D91)/1000,0)</f>
        <v>0</v>
      </c>
      <c r="E102" s="181">
        <f>+ROUND(+E54-E91,0)-ROUND(+SUM('[1]BALANCE-SHEET-2012-leva'!E54-'[1]BALANCE-SHEET-2012-leva'!E91)/1000,0)</f>
        <v>-1</v>
      </c>
      <c r="F102" s="182"/>
      <c r="G102" s="183">
        <f>+ROUND(+G54-G91,0)-ROUND(+SUM('[1]BALANCE-SHEET-2012-leva'!G54-'[1]BALANCE-SHEET-2012-leva'!G91)/1000,0)</f>
        <v>0</v>
      </c>
      <c r="H102" s="184">
        <f>+ROUND(+H54-H91,0)-ROUND(+SUM('[1]BALANCE-SHEET-2012-leva'!H54-'[1]BALANCE-SHEET-2012-leva'!H91)/1000,0)</f>
        <v>0</v>
      </c>
      <c r="I102" s="182"/>
      <c r="J102" s="185">
        <f>+ROUND(+J54-J91,0)-ROUND(+SUM('[1]BALANCE-SHEET-2012-leva'!J54-'[1]BALANCE-SHEET-2012-leva'!J91)/1000,0)</f>
        <v>0</v>
      </c>
      <c r="K102" s="186">
        <f>+ROUND(+K54-K91,0)-ROUND(+SUM('[1]BALANCE-SHEET-2012-leva'!K54-'[1]BALANCE-SHEET-2012-leva'!K91)/1000,0)</f>
        <v>0</v>
      </c>
      <c r="L102" s="182"/>
      <c r="M102" s="187">
        <f>+ROUND(+M54-M91,0)-ROUND(+SUM('[1]BALANCE-SHEET-2012-leva'!M54-'[1]BALANCE-SHEET-2012-leva'!M91)/1000,0)</f>
        <v>0</v>
      </c>
      <c r="N102" s="188">
        <f>+ROUND(+N54-N91,0)-ROUND(+SUM('[1]BALANCE-SHEET-2012-leva'!N54-'[1]BALANCE-SHEET-2012-leva'!N91)/1000,0)</f>
        <v>0</v>
      </c>
    </row>
    <row r="103" spans="3:12" ht="15.75">
      <c r="C103" s="166"/>
      <c r="F103" s="166"/>
      <c r="I103" s="166"/>
      <c r="L103" s="166"/>
    </row>
    <row r="104" spans="3:12" ht="15.75">
      <c r="C104" s="166"/>
      <c r="F104" s="166"/>
      <c r="I104" s="166"/>
      <c r="L104" s="166"/>
    </row>
  </sheetData>
  <mergeCells count="11">
    <mergeCell ref="D93:E93"/>
    <mergeCell ref="B5:G5"/>
    <mergeCell ref="B7:B9"/>
    <mergeCell ref="M7:N8"/>
    <mergeCell ref="B57:B59"/>
    <mergeCell ref="M57:N58"/>
    <mergeCell ref="A1:D1"/>
    <mergeCell ref="G1:H1"/>
    <mergeCell ref="A2:D2"/>
    <mergeCell ref="A3:D3"/>
    <mergeCell ref="G3:H3"/>
  </mergeCells>
  <conditionalFormatting sqref="D98:E99 G98:H99 J98:K99 M98:N99 D12:E12 G12:H12 J12:K12 M12:N12 D20:E20 G20:H20 J20:K20 M20:N20 D29:E29 G29:H29 J29:K29 M29:N29 D34:E34 G34:H34 J34:K34 M34:N34 D38:E38 G38:H38 J38:K38 M38:N38 D46:E46 G46:H46 J46:K46 M46:N46 D55:E55 G55:H55 J55:K55 M55:N55 D67:E67 G67:H67 J67:K67 M67:N67 D72:E72 G72:H72 J72:K72 M72:N72 D83:E83 G83:H83 J83:K83 M83:N83 D92:E92 G92:H92 J92:K92 M92:N92 D61 G61 J61 M61">
    <cfRule type="cellIs" priority="1" dxfId="0" operator="equal" stopIfTrue="1">
      <formula>"НЕРАВНЕНИЕ !"</formula>
    </cfRule>
  </conditionalFormatting>
  <conditionalFormatting sqref="M101:N102 G101:H102 J101:K102 D101:E102">
    <cfRule type="cellIs" priority="2" dxfId="0" operator="notEqual" stopIfTrue="1">
      <formula>0</formula>
    </cfRule>
  </conditionalFormatting>
  <conditionalFormatting sqref="D13:E17 D19:E19 D21:E23 D25:E25 D27:E27 D30:E33 D35:E37 D39:E45 D47:E49 D51:E51 D53:E54 D68:E71 D73:E82 D84:E86 D88:E88 D90:E91 G13:H17 G19:H19 G21:H23 G25:H25 G27:H27 G30:H33 G35:H37 G39:H45 G47:H49 G51:H51 G53:H54 M84:N86 G68:H71 G73:H82 G84:H86 G88:H88 G90:H91 J13:K17 M13:N17 J19:K19 M21:N23 J21:K23 M39:N45 J25:K25 M25:N25 J27:K27 M27:N27 J30:K33 M30:N33 J35:K37 M35:N37 J39:K45 M68:N71 J47:K49 J90:K91 J51:K51 M19:N19 J53:K54 M51:N51 J68:K71 M73:N82 J73:K82 M47:N49 J84:K86 M88:N88 J88:K88 M90:N91 M53:N54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mntpc01</dc:creator>
  <cp:keywords/>
  <dc:description/>
  <cp:lastModifiedBy>mntpc01</cp:lastModifiedBy>
  <dcterms:created xsi:type="dcterms:W3CDTF">2013-06-26T07:32:19Z</dcterms:created>
  <dcterms:modified xsi:type="dcterms:W3CDTF">2013-06-26T07:33:39Z</dcterms:modified>
  <cp:category/>
  <cp:version/>
  <cp:contentType/>
  <cp:contentStatus/>
</cp:coreProperties>
</file>